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ERT HERE" sheetId="1" r:id="rId5"/>
    <sheet state="visible" name="ORDER LIST" sheetId="2" r:id="rId6"/>
    <sheet state="visible" name="QUANTITES PER ITEM" sheetId="3" r:id="rId7"/>
    <sheet state="visible" name="MATERIAL CALCULATIONS" sheetId="4" r:id="rId8"/>
    <sheet state="visible" name="Sheet5" sheetId="5" r:id="rId9"/>
  </sheets>
  <definedNames/>
  <calcPr/>
</workbook>
</file>

<file path=xl/sharedStrings.xml><?xml version="1.0" encoding="utf-8"?>
<sst xmlns="http://schemas.openxmlformats.org/spreadsheetml/2006/main" count="1182" uniqueCount="497">
  <si>
    <t>COPY THIS DOC!! GO TO FILE&gt;MAKE A COPY -  SO YOU CAN FILL IN YOUR INFORMATION</t>
  </si>
  <si>
    <t>NUMBER NEEDED</t>
  </si>
  <si>
    <t>DEPTH</t>
  </si>
  <si>
    <t>CF</t>
  </si>
  <si>
    <t>CY</t>
  </si>
  <si>
    <t>TONS</t>
  </si>
  <si>
    <t>LENGTH</t>
  </si>
  <si>
    <t>WIDTH</t>
  </si>
  <si>
    <t>HEIGHT</t>
  </si>
  <si>
    <t>NUMBER</t>
  </si>
  <si>
    <t>TOTAL LENGTH</t>
  </si>
  <si>
    <t>UNIT OF MEASURE</t>
  </si>
  <si>
    <t>ORDER LIST</t>
  </si>
  <si>
    <t>UNIT USED</t>
  </si>
  <si>
    <t>4'</t>
  </si>
  <si>
    <t>UNIT COST</t>
  </si>
  <si>
    <t>TOTALS</t>
  </si>
  <si>
    <t>17.5" GABION  x 22</t>
  </si>
  <si>
    <t>FILL IN THE BRIGHT ORANGE SQUARES  took me a minute to understand what this was - how about 'please answer the following - put your answer in the orange box</t>
  </si>
  <si>
    <t>SIDES LONG</t>
  </si>
  <si>
    <t>ITEM</t>
  </si>
  <si>
    <t>QUANTITY</t>
  </si>
  <si>
    <t>BOTTOM</t>
  </si>
  <si>
    <t>UNIT</t>
  </si>
  <si>
    <t>SPECIFICATIONS/ORDERING LINK</t>
  </si>
  <si>
    <t>NOTE: DARBY WIRE - Tell them CLOSED EDGES, or closed pieces</t>
  </si>
  <si>
    <t>SIDES SHORT</t>
  </si>
  <si>
    <t>DELIVERY TIME</t>
  </si>
  <si>
    <t>ORDERED?</t>
  </si>
  <si>
    <t>ALTERNATIVE</t>
  </si>
  <si>
    <t>sales@darbywiremesh.com</t>
  </si>
  <si>
    <t>BASE DESIGN</t>
  </si>
  <si>
    <t>TOTAL COST</t>
  </si>
  <si>
    <t>PHASE</t>
  </si>
  <si>
    <t>NOTES</t>
  </si>
  <si>
    <t>Under the "Quantities per item tab" you can find alternate units for your quantities</t>
  </si>
  <si>
    <t>How many feet is the LONG side of your park?</t>
  </si>
  <si>
    <t>You do not have to use this product, but this is the suggested thing to order. It will provide you with more detail about the product, if you want to purchase it elsewhere</t>
  </si>
  <si>
    <t>Delivery time if ordered online or in store. Most items can be purchased elsewhere from home depot or lowes, etc.</t>
  </si>
  <si>
    <t>As an alternative to the first product/Notes</t>
  </si>
  <si>
    <t>LAYOUT + PROTECTION</t>
  </si>
  <si>
    <t>How many feet is the SHORT side of your park?</t>
  </si>
  <si>
    <t>2x4x8</t>
  </si>
  <si>
    <t>How many squares of planting (green squares) do you have?</t>
  </si>
  <si>
    <t>23.5" GABION  x 22</t>
  </si>
  <si>
    <t>If you have a Nature Play area, how many squares do you have?</t>
  </si>
  <si>
    <t>AREA</t>
  </si>
  <si>
    <t>LAYOUT MATERIALS</t>
  </si>
  <si>
    <t>SUB-TOTAL</t>
  </si>
  <si>
    <t>11.5" GABION  x 22</t>
  </si>
  <si>
    <t>GREEN AREA</t>
  </si>
  <si>
    <t>4-7 Days</t>
  </si>
  <si>
    <t>SOIL</t>
  </si>
  <si>
    <t>35.5" GABION  x 22</t>
  </si>
  <si>
    <t>PLAY AREA</t>
  </si>
  <si>
    <t>GRAVEL</t>
  </si>
  <si>
    <t>8'</t>
  </si>
  <si>
    <t>STAGING</t>
  </si>
  <si>
    <t>2-3 Days</t>
  </si>
  <si>
    <t>EDGING</t>
  </si>
  <si>
    <t>SQUARES</t>
  </si>
  <si>
    <t>Tally your edges around gravel in feet (Hint each square is 4')</t>
  </si>
  <si>
    <t xml:space="preserve">CALCULATE 1 SIDE OF A SQUARE TO FEET </t>
  </si>
  <si>
    <t>Of the total, how many are on top of hardscape (concrete, asphalt, ect?)</t>
  </si>
  <si>
    <t>THIS CALCULATOR JUST MULTIPLIES BY 4 IF YOU WANT TO JUST COUNT UP HOW MANY 4' SECTIONS YOU HAVE</t>
  </si>
  <si>
    <t>Of the total, how many are on top of softscape (earth, soil)</t>
  </si>
  <si>
    <t>ENTER NUMBER OF 4' SECTIONS</t>
  </si>
  <si>
    <t>https://www.amazon.com/Rust-Oleum-266574-Professional-Distance-Fluorescent/dp/B00IA8O21W/ref=asc_df_B00IA8O21W/?tag=hyprod-20&amp;linkCode=df0&amp;hvadid=216767879473&amp;hvpos=&amp;hvnetw=g&amp;hvrand=6220702830202734615&amp;hvpone=&amp;hvptwo=&amp;hvqmt=&amp;hvdev=c&amp;hvdvcmdl=&amp;hvlocint=&amp;hvlocphy=9007393&amp;hvtargid=pla-354172705122&amp;psc=1</t>
  </si>
  <si>
    <t>TOTAL FEET</t>
  </si>
  <si>
    <t>BENCH 4' with back and armrest</t>
  </si>
  <si>
    <t>EROSION CONTROL</t>
  </si>
  <si>
    <t xml:space="preserve">LEGS </t>
  </si>
  <si>
    <t>Tally the outside edges of your park, of gravel or planting, you don't have a building or a gabion edge in feet</t>
  </si>
  <si>
    <t>roll</t>
  </si>
  <si>
    <t>4x4</t>
  </si>
  <si>
    <t>How many times do these edges connect to a gabion?</t>
  </si>
  <si>
    <t>LEG BRACE SIDES</t>
  </si>
  <si>
    <t>2x4</t>
  </si>
  <si>
    <t>LINK</t>
  </si>
  <si>
    <t>LEG BRACE BACK</t>
  </si>
  <si>
    <t>HOW MANY PLANTS DO YOU HAVE?</t>
  </si>
  <si>
    <t>PERENNIALS</t>
  </si>
  <si>
    <t>LEG BRACE FRONT</t>
  </si>
  <si>
    <t>SEAT</t>
  </si>
  <si>
    <t>2X6X8</t>
  </si>
  <si>
    <t>TIP: This is a suggested quantity, you can always talk to the supplier to confirm the material and quantity fit your site. Under the "Quantities per item tab" you can find alternate units for your quantities</t>
  </si>
  <si>
    <t>2X8X8</t>
  </si>
  <si>
    <t>ARMREST TOP</t>
  </si>
  <si>
    <t>2X4X10</t>
  </si>
  <si>
    <t>ARMREST SUPPORT</t>
  </si>
  <si>
    <t>SHRUBS</t>
  </si>
  <si>
    <t>BACK</t>
  </si>
  <si>
    <t>2X8X10</t>
  </si>
  <si>
    <t>STAKES</t>
  </si>
  <si>
    <t>https://www.underdogsupply.com/</t>
  </si>
  <si>
    <t>LUMBER NEEDED</t>
  </si>
  <si>
    <t>TREES- SM</t>
  </si>
  <si>
    <t>WxH</t>
  </si>
  <si>
    <t>TOTAL INCHES</t>
  </si>
  <si>
    <t>FEET</t>
  </si>
  <si>
    <t>/8</t>
  </si>
  <si>
    <t>/10</t>
  </si>
  <si>
    <t>/12</t>
  </si>
  <si>
    <t>QTY</t>
  </si>
  <si>
    <t xml:space="preserve">LUMBER REQUIRED </t>
  </si>
  <si>
    <t>TREES- LG</t>
  </si>
  <si>
    <t>package</t>
  </si>
  <si>
    <t>https://www.amazon.com/Kitzmans-Dixon-Grade-Survey-Stakes/dp/B000CSIHWI/ref=asc_df_B000CSIHWI/?tag=hyprod-20&amp;linkCode=df0&amp;hvadid=279210092112&amp;hvpos=&amp;hvnetw=g&amp;hvrand=8907831315522917541&amp;hvpone=&amp;hvptwo=&amp;hvqmt=&amp;hvdev=c&amp;hvdvcmdl=&amp;hvlocint=&amp;hvlocphy=9007393&amp;hvtargid=pla-643045917054&amp;th=1</t>
  </si>
  <si>
    <t>Varies</t>
  </si>
  <si>
    <t>Note: This will likely need to be delivered on a truck, be sure to coordinate and ask when ordering what access the truck will need</t>
  </si>
  <si>
    <t>HOW MANY 1' GABION BASKETS DO YOU HAVE?</t>
  </si>
  <si>
    <t>GABION BASKETS</t>
  </si>
  <si>
    <t>MATERIAL</t>
  </si>
  <si>
    <t>4x4x6</t>
  </si>
  <si>
    <t>2x10</t>
  </si>
  <si>
    <t>COST</t>
  </si>
  <si>
    <t>2x10x8</t>
  </si>
  <si>
    <t>https://delcomulch.com/</t>
  </si>
  <si>
    <t>MARKING PAINT</t>
  </si>
  <si>
    <t>2x4x10</t>
  </si>
  <si>
    <t>2x6</t>
  </si>
  <si>
    <t>can</t>
  </si>
  <si>
    <t>2x6x8</t>
  </si>
  <si>
    <t>2x8</t>
  </si>
  <si>
    <t>Do you have raised beds?</t>
  </si>
  <si>
    <t>Gravel</t>
  </si>
  <si>
    <t>How many feet are your wood edges?</t>
  </si>
  <si>
    <t>TIP: This is a suggested quantity, you can always talk to the supplier to confirm the material and quantity fit your site. Under the 'Quantities per item' tab, you can find alternate units for your quantities</t>
  </si>
  <si>
    <t>How many connections to gabions do you have?</t>
  </si>
  <si>
    <t>2x8x8</t>
  </si>
  <si>
    <t>HARDWARE</t>
  </si>
  <si>
    <t>3" SCREWS</t>
  </si>
  <si>
    <t>L-BRACET</t>
  </si>
  <si>
    <t>BASE DESIGN TOTAL</t>
  </si>
  <si>
    <t>https://www.homedepot.com/p/Everbilt-6-in-Black-Hammered-Corner-Brace-4-Pack-12834/315016290</t>
  </si>
  <si>
    <t>4-5 Days</t>
  </si>
  <si>
    <t>ASK TEDDY ABOUT WHAT PRODUCT HE ORDERED</t>
  </si>
  <si>
    <t>6"</t>
  </si>
  <si>
    <t>SF</t>
  </si>
  <si>
    <t>BENCH 4' with back</t>
  </si>
  <si>
    <t>FURNISHINGS</t>
  </si>
  <si>
    <t>Or clean gravel</t>
  </si>
  <si>
    <t>HOW MANY 4' 18" WOOD TOPPED GABIONS DO YOU HAVE?</t>
  </si>
  <si>
    <t>https://mulchexpresslandscapesupply.com/</t>
  </si>
  <si>
    <t>HOW MANY WOOD BENCHES WITH BACKS AND ARMRESTS DO YOU HAVE?</t>
  </si>
  <si>
    <t>HOW MANY WOOD BENCHES WITH BACKS DO YOU HAVE?</t>
  </si>
  <si>
    <t>SUB TOTAL</t>
  </si>
  <si>
    <t>2"</t>
  </si>
  <si>
    <t>MULCH</t>
  </si>
  <si>
    <t>HOW MANY WOOD BENCHES WITHOUT BACKS DO YOU HAVE?</t>
  </si>
  <si>
    <t>https://www.lowes.com/pd/0-5-Cubic-yard-s-species-Shredded-Bulk-Mulch/5001761155?cm_mmc=shp-_-c-_-prd-_-lwn-_-ggl-_-LIA_LWN_179_Landscape-Products-_-5001761155-_-local-_-0-_-0&amp;ds_rl=1286981&amp;gclid=CjwKCAjw4ayUBhA4EiwATWyBrmpjft2geXcr_GbgAuZdYUUlKXKQEUDcr0Y6XsMnQlH_pEXriwpSuxoCRF0QAvD_BwE&amp;gclsrc=aw.ds</t>
  </si>
  <si>
    <t>HOW MANY SQUARE WOOD TABLES DO YOU HAVE?</t>
  </si>
  <si>
    <t>HOW MANY STOOLS DO YOU HAVE?</t>
  </si>
  <si>
    <t>Gabion Baskets</t>
  </si>
  <si>
    <t>Gabion Wire (to be cut by distributor)</t>
  </si>
  <si>
    <t>DELIVERY</t>
  </si>
  <si>
    <t>HOW MANY WOOD TOPPED GABIONS TABLES DO YOU HAVE</t>
  </si>
  <si>
    <t>2-3 weeks</t>
  </si>
  <si>
    <t>https://catalog.darbywiremesh.com/category/plain-steel-mesh-by-mesh-count</t>
  </si>
  <si>
    <t>HOW MANY SQUARES OF STAGE DO YOU HAVE?</t>
  </si>
  <si>
    <t xml:space="preserve">2"x2" </t>
  </si>
  <si>
    <t>4'-10' Sheets</t>
  </si>
  <si>
    <t>.16"-.19" dia</t>
  </si>
  <si>
    <t>Welded</t>
  </si>
  <si>
    <t>2'x18"x4' 5 gauge Gabion Basket</t>
  </si>
  <si>
    <t>HOW MANY 12x8 TRELLIS DO YOU HAVE?</t>
  </si>
  <si>
    <t>EA</t>
  </si>
  <si>
    <t>https://gabion1.com/custom-price/</t>
  </si>
  <si>
    <t>UNLINKED!!</t>
  </si>
  <si>
    <t>Product:</t>
  </si>
  <si>
    <t>https://catalog.darbywiremesh.com/item/plain-steel-mesh-by-mesh-count/plain-steel-wire-mesh-4-x-4-opening-to-1-x-1/2-ps-187wd</t>
  </si>
  <si>
    <t xml:space="preserve">3/8" Red Tipple </t>
  </si>
  <si>
    <t>BENCH 4' without back</t>
  </si>
  <si>
    <t>BASE FURNISHINGS TOTAL</t>
  </si>
  <si>
    <t>Gabion 18x24x24</t>
  </si>
  <si>
    <t>2in</t>
  </si>
  <si>
    <t>https://www.ds-supply.com/</t>
  </si>
  <si>
    <t>ADDITIONAL FURNISHINGS</t>
  </si>
  <si>
    <t xml:space="preserve">THE FOLLOWING FURNISHINGS ARE OPTIONAL AND WILL BE AN APPROXIMATE OF COST, AND YOU WILL NOT BE BUILDING THESE BY INSTRUCTIONS WE PROVIDE.  A COST ESTIMATE WILL BE PROVIDED, BUT THIS IS AN APPROXIMATE BASED ON A DESIGN NOT PROVIDED BY US.  </t>
  </si>
  <si>
    <t>ALT:</t>
  </si>
  <si>
    <t>HOW MANY LONG TABLES DO YOU HAVE?</t>
  </si>
  <si>
    <t>3/4" Clean Stone agg base</t>
  </si>
  <si>
    <t>HOW MANY COMPOST BINS DO YOU HAVE?</t>
  </si>
  <si>
    <t>4-5 days</t>
  </si>
  <si>
    <t>Gather as much concrete pieces as possible on site/nearby</t>
  </si>
  <si>
    <t>Filter Fabric</t>
  </si>
  <si>
    <t>HOW MANY KEYHOLE GARDENS DO YOU HAVE?</t>
  </si>
  <si>
    <t>LARGE</t>
  </si>
  <si>
    <t>MEDIUM</t>
  </si>
  <si>
    <t>SMALL</t>
  </si>
  <si>
    <t>STAGE 16'</t>
  </si>
  <si>
    <t>TOP</t>
  </si>
  <si>
    <t>ROLL</t>
  </si>
  <si>
    <t>ADDITIONAL FURNISHINGS TOTAL</t>
  </si>
  <si>
    <t>https://www.amazon.com/dp/B079Y869N5?ref_=cm_sw_r_cp_ud_dp_7E3RTBEWEQ28XYW1J3ZY</t>
  </si>
  <si>
    <t>Wood Edging</t>
  </si>
  <si>
    <t>Wood for Furnishings</t>
  </si>
  <si>
    <t>OFF THE SHELF FURNISHINGS</t>
  </si>
  <si>
    <t>TIP: ORDER ALL YOUR WOOD FROM HOME DEPOT OR LOWES, ETC. AND HAVE IT DELIVERED</t>
  </si>
  <si>
    <t xml:space="preserve">THE FOLLOWING ITEMS ARE OFF-THE-SHELF ITEMS.  WE WILL GIVE YOU AN ESTIMATED PRICE, AND A PLACE TO GET THESE ITEMS.  HOWEVER, THEY ARE AN ESTIMATE. AND YOU CAN PURCHASE A DIFFERENT ITEM IF YOU WISH.  </t>
  </si>
  <si>
    <t>3.5" Staples</t>
  </si>
  <si>
    <t>HOW MANY SQUARES OF SHED DO YOU HAVE?</t>
  </si>
  <si>
    <t>1 SQUARE (4'x4')</t>
  </si>
  <si>
    <t>2 SQUARES (4'x8')</t>
  </si>
  <si>
    <t>STAPLES</t>
  </si>
  <si>
    <t>LONG JOISTS/BRACING</t>
  </si>
  <si>
    <t>BOX</t>
  </si>
  <si>
    <t>https://www.amazon.com/100-Pack-Galvanized-Staples-Securing-Landscape/dp/B073F1VMHS/ref=asc_df_B073F1VMHS/?tag=hyprod-20&amp;linkCode=df0&amp;hvadid=216532910363&amp;hvpos=&amp;hvnetw=g&amp;hvrand=1720232130021358387&amp;hvpone=&amp;hvptwo=&amp;hvqmt=&amp;hvdev=c&amp;hvdvcmdl=&amp;hvlocint=&amp;hvlocphy=9007393&amp;hvtargid=pla-370528591821&amp;psc=1</t>
  </si>
  <si>
    <t>HOW MANY CISTERNS DO YOU HAVE?</t>
  </si>
  <si>
    <t>LEGS</t>
  </si>
  <si>
    <t>https://www.homedepot.com/p/2-in-x-4-in-x-8-ft-2-Ground-Contact-Pressure-Treated-Lumber-106147/206970948</t>
  </si>
  <si>
    <t>CROSS BRACING</t>
  </si>
  <si>
    <t>HOW MANY RAIN BARRELLS DO YOU HAVE?</t>
  </si>
  <si>
    <t>1-3 weeks</t>
  </si>
  <si>
    <t>/16</t>
  </si>
  <si>
    <t>FREE!</t>
  </si>
  <si>
    <t>2x4x12</t>
  </si>
  <si>
    <t>1x6</t>
  </si>
  <si>
    <t>HOW MANY CAFE TABLES AND CHAIRS DO YOU HAVE?</t>
  </si>
  <si>
    <t>HOW MANY SQUARES OF COLD FRAMES DO YOU HAVE?</t>
  </si>
  <si>
    <t>https://www.homedepot.com/p/WeatherShield-2-in-x-4-in-x-10-ft-2-Prime-Ground-Contact-Pressure-Treated-Lumber-253920/206967803</t>
  </si>
  <si>
    <t>TRIP</t>
  </si>
  <si>
    <t>1x6x16</t>
  </si>
  <si>
    <t>1x6x8</t>
  </si>
  <si>
    <t>ea.</t>
  </si>
  <si>
    <t>https://www.homedepot.com/p/WeatherShield-1-in-x-6-in-x-8-ft-Ground-Contact-Pressure-Treated-Board-253935/206974075</t>
  </si>
  <si>
    <t>2x4x16</t>
  </si>
  <si>
    <t>OFF-THE-SHELF FURNISHINGS TOTAL</t>
  </si>
  <si>
    <t>4x4x8</t>
  </si>
  <si>
    <t>4"</t>
  </si>
  <si>
    <t>OFF THE SHELF OPTIONAL FURNISHINGS</t>
  </si>
  <si>
    <t>1x6x12</t>
  </si>
  <si>
    <t>STAGE 12'</t>
  </si>
  <si>
    <t>THE FOLLOWING ITEMS ARE OFF-THE-SHELF ITEMS.  WE WILL GIVE YOU AN ESTIMATED PRICE, AND A PLACE TO GET THESE ITEMS.  IF YOU WANT TO ADD THESE ITEMS TO YOUR PLAN, ADD IN HOW MANY YOU WOULD LIKE UNDER THE 'NUMBER' COLUMN</t>
  </si>
  <si>
    <t xml:space="preserve">NUMBER </t>
  </si>
  <si>
    <t>CAFE TABLES + CHAIRS</t>
  </si>
  <si>
    <t>https://www.lowes.com/pd/Severe-Weather-Common-1-in-x-6-in-x-12-ft-Actual-0-75-in-x-5-5-in-x-12-ft-2/4564830?cm_mmc=shp-_-c-_-prd-_-lum-_-ggl-_-LIA_LUM_162_Treated-Lumber-And-Decking-Components-_-4564830-_-local-_-0-_-0&amp;gclid=Cj0KCQjwmouZBhDSARIsALYcouomvDeqxsD6fDlOB-K_DGeRmSPiRgJDe0KPbhEA7TWRdGop7v4SxFYaAtPOEALw_wcB&amp;gclsrc=aw.ds</t>
  </si>
  <si>
    <t>FOUNTAIN WITH SOLAR PUMP</t>
  </si>
  <si>
    <t>BIRD BATH</t>
  </si>
  <si>
    <t>BIRD HOUSE</t>
  </si>
  <si>
    <t>PLANTING</t>
  </si>
  <si>
    <t>EVENT TENT</t>
  </si>
  <si>
    <t>PERRENIALS</t>
  </si>
  <si>
    <t>ADORANDAK CHAIR</t>
  </si>
  <si>
    <t>FREE-STANDING HAMMOCK</t>
  </si>
  <si>
    <t>WIRE</t>
  </si>
  <si>
    <t>48"x22"</t>
  </si>
  <si>
    <t>PORCH SWING</t>
  </si>
  <si>
    <t>TRASH CAN</t>
  </si>
  <si>
    <t>SOLAR LIGHTS</t>
  </si>
  <si>
    <t>48"x10"</t>
  </si>
  <si>
    <t>22"x10"</t>
  </si>
  <si>
    <t>TOTAL COSTS</t>
  </si>
  <si>
    <t>48"x34"</t>
  </si>
  <si>
    <t>Tool Rental Contingency</t>
  </si>
  <si>
    <t>22"x34"</t>
  </si>
  <si>
    <t>GABIONS -12" x 12" x 4'-0"</t>
  </si>
  <si>
    <t>22"x22"</t>
  </si>
  <si>
    <t>20% CONTINGENCY</t>
  </si>
  <si>
    <t>22"x24"</t>
  </si>
  <si>
    <t>4x4x12</t>
  </si>
  <si>
    <t>ADD ANY OTHER ADDITIONAL COSTS YOU MIGHT NEED</t>
  </si>
  <si>
    <t>tool rental + Tools</t>
  </si>
  <si>
    <t>FINAL COST</t>
  </si>
  <si>
    <t>1'x1'x4' 5 gauge BASKETS</t>
  </si>
  <si>
    <t>48"x18"</t>
  </si>
  <si>
    <t>STAGE 8'</t>
  </si>
  <si>
    <t xml:space="preserve">NOTE: This is a cost estimate, your final costs may vary. </t>
  </si>
  <si>
    <t>18"x18"</t>
  </si>
  <si>
    <t>GO TO MY ORDER LIST!</t>
  </si>
  <si>
    <t>https://gabion1.com/product/12-high-x-12-thick/</t>
  </si>
  <si>
    <t>1-3" Stone Fill</t>
  </si>
  <si>
    <t>1/4" x 1 1/2" Galvanized Lag Screws</t>
  </si>
  <si>
    <t>ea</t>
  </si>
  <si>
    <t>2-3 days</t>
  </si>
  <si>
    <t>Timber Screws 5"</t>
  </si>
  <si>
    <t>https://www.ds-supply.com/landscape-supply</t>
  </si>
  <si>
    <t>Geotextile fabric</t>
  </si>
  <si>
    <t>https://www.homedepot.com/p/GRK-Fasteners-9-x-2-1-2-in-Star-Drive-Torx-Bugle-Head-R4-Multi-Purpose-Wood-Screw-300-Pack-100101/203533402</t>
  </si>
  <si>
    <t>Galvanized wire 14 or 16 gauge</t>
  </si>
  <si>
    <t>Helical wires</t>
  </si>
  <si>
    <t>TOOLS</t>
  </si>
  <si>
    <t>http://link.order.homedepot.com/ls/click?upn=-2FP-2BTLLanHvjdADiTmyZ2pcTj89luIagOSVNiPIXzRL3BPpkgCpxolW6cLOi7VW2piM3sDZf0KKSbKY2pedSVlo7CxRRhlQ7uCjJTSu2mpYSwVnyigTQWB3JB-2Bv-2B4qkhTK-2FlUIJxQy6L68wgSbbdy9uruRkzNKkk4zj8g5miCVNH9KtF56sfOSYpILPcQ-2FquTlw9R2fmBLPCqOL7Fj9eLkSofVLT5o2vRwjMDdajJOB6MWyhtZAwN-2F-2FT1-2FkQNPHU-2BwTgc-2BBawpliTX9wDLsd6Xw-3D-3D3NUt_mgfzCxBg-2FrBr7pp5gfuBAueEZpPfFelQ6MYB6OJp9AdAKW4ojcxD0nN8cXz6cWZcXb7b3vYA3HwJmU9H6fo9IKzjLvcefGTELNOl2rv4OCXQh7SU7PIYWb7n1Fdms1-2FuFZ6snXcD1OijH9-2BVgKYE-2B5Sm2ucuuOmTK-2FYutr-2BBe67l-2B1FSwv6bY-2BA1TnDMbMCcaj49OtqoWFfQ9Ka0Ge7MS1PRUspHyW2b3OuS-2BVuY3bZAn8az4pDB9y5j1vbAK0fWpB0PfRoSenGboNhO8jnV8jXPKTDa-2Fit8HtBrKmEfD-2FCV80verBlyvX6Xkf-2BgEEwR4x7jmZ185kk0TFvkR4sbvlmqC9-2FykCxEmcpVoFtoyfD1MwMeEz-2FaquZ2Qg8De4xn16GzZPftKh16tieH-2BsBdvgDVj2D7vihXtKLa6SuqaKExsnxUEGexUyErhY15sDXmIFet45MVwdcwhbLaHMzwUE4y1vcaTG45Dd6fgXXEDYUPbnKqJyp6n2KL4-2FkqLoqYiLZ-2Fn6ld-2FYm6T4Rzw6ZhHJ5vnLAsdGtmUayRiAGDQVvlzyACy-2Bjreyo1UqXKmDddvu2dhFy5eAc6u7b7HahsPmcCkV-2F6Lj7V2s9AXZUDngQyo4E5TTrtnhK8PqQwoxF2l2BOOsgr5-2Bvc3Tasvss0cD2BqXR-2Fhj2mHpkFMf5TThG9A-2FD2QYNk4wzJDwdQ5A1xRPuXVOqOQJuesizLfi-2BRgmPFkwGU8SaSXbblBMjn6S9Y0xGmu-2BuDo7N-2FXBVr-2BFlrDs0X9kqQuo5BKjE2kf9O9iNOrVfY-2BKP-2BEqu0LKqtjfa9jiVbfJOMybcWsYfJyomvk1hAmrAQF4aX62TLqIjaXLEI2ECU-2FUyk31NftR4-2FZQN-2BZbU-2F08onb6WysjyMersqTfUhhQYZDdBtznhAJuDK6ixFTKNOylHKRC0HK73tM-2Brgx66mg9PRj3BvVZcvmO6eErbp1rrcdBaURqf7ZhTrSg-3D-3D</t>
  </si>
  <si>
    <t>4x4x10</t>
  </si>
  <si>
    <t>TRELLIS 8x8</t>
  </si>
  <si>
    <t>1/4" x 2 1/2" Exterior Carraige Botls + Nuts + Washer</t>
  </si>
  <si>
    <t>Pliers</t>
  </si>
  <si>
    <t>Bolt cutters/Heavy duty wire cutters</t>
  </si>
  <si>
    <t>Hand tamper</t>
  </si>
  <si>
    <t>https://www.homedepot.com/p/Everbilt-1-4-in-20-x-2-1-2-in-Galvanized-Carriage-Bolt-50-Pack-803370/204273460</t>
  </si>
  <si>
    <t>Safety goggles</t>
  </si>
  <si>
    <t>Mask</t>
  </si>
  <si>
    <t>Work gloves</t>
  </si>
  <si>
    <t>String level line</t>
  </si>
  <si>
    <t>WOOD EDGE FOR GRAVEL</t>
  </si>
  <si>
    <t>1/4" Hex Nut</t>
  </si>
  <si>
    <t>1x4x12</t>
  </si>
  <si>
    <t>https://www.homedepot.com/p/Everbilt-1-4-in-20-tpi-Zinc-Hex-Nut-100-Pack-801730/204274089</t>
  </si>
  <si>
    <t>HARDSCAPE SUPPORT</t>
  </si>
  <si>
    <t>1/4" Washer</t>
  </si>
  <si>
    <t>https://www.homedepot.com/p/Everbilt-1-4-in-Zinc-Flat-Washer-100-Pack-800452/204276405</t>
  </si>
  <si>
    <t>2X4X8</t>
  </si>
  <si>
    <t>TRELLIS 8x16</t>
  </si>
  <si>
    <t>TOP LATERAL</t>
  </si>
  <si>
    <t>L-BRACKET</t>
  </si>
  <si>
    <t>https://www.hairpinlegs.com/products/bed-bracket-backrest?variant=333970359</t>
  </si>
  <si>
    <t>TOP FRAME</t>
  </si>
  <si>
    <t>MUST BE ORDERED ONLINE</t>
  </si>
  <si>
    <t>2 1/2" Self Driving screw</t>
  </si>
  <si>
    <t>2" Wood Screws</t>
  </si>
  <si>
    <t>Corner Brace</t>
  </si>
  <si>
    <t>https://www.lowes.com/pd/ReliaBilt-RB-2-5-IN-BLK-DW-CORNER-BRACE/5001634697</t>
  </si>
  <si>
    <t>2" Concrete Screw</t>
  </si>
  <si>
    <t>2x6x12</t>
  </si>
  <si>
    <t>#12 1 1/2" Wood Screw</t>
  </si>
  <si>
    <t>https://www.homedepot.com/p/Everbilt-12-x-1-1-2-in-Phillips-Flat-Head-Zinc-Plated-Wood-Screw-50-Pack-801962/204275525</t>
  </si>
  <si>
    <t>SOFTSCAPE SUPPORT</t>
  </si>
  <si>
    <t>TRELLIS 16x16</t>
  </si>
  <si>
    <t>OFF-THE-SHELF</t>
  </si>
  <si>
    <t>RAISED BEDS - TO GABIONS</t>
  </si>
  <si>
    <t>Solar lights</t>
  </si>
  <si>
    <t>TOP BRACES</t>
  </si>
  <si>
    <t>https://www.homedepot.com/p/WeatherShield-2-in-x-6-in-x-12-ft-2-Prime-Ground-Contact-Pressure-Treated-Lumber-253921/206967802</t>
  </si>
  <si>
    <t>SUPPORTS - HARDSCAPE</t>
  </si>
  <si>
    <t>2x10x12</t>
  </si>
  <si>
    <t>Gabion Basket with Wood Top</t>
  </si>
  <si>
    <t>https://www.homedepot.com/p/WeatherShield-2-in-x-4-in-x-8-ft-2-Prime-Ground-Contact-Pressure-Treated-Lumber-291224/301836994?source=shoppingads&amp;locale=en-US&amp;&amp;mtc=SHOPPING-CM-CML-GGL-D21-021_020_PR_TRT_DECK-NA-NA-NA-SMART-2996800-NA-NA-NA-NBR-NA-NA-NEW-D21New_Active&amp;cm_mmc=SHOPPING-CM-CML-GGL-D21-021_020_PR_TRT_DECK-NA-NA-NA-SMART-2996800-NA-NA-NA-NBR-NA-NA-NEW-D21New_Active-71700000093638660-58700007799974874-92700070866704554&amp;gclid=CjwKCAjwiJqWBhBdEiwAtESPaLq1tLk_aGJ4Xk-URTqL57ZNwo7dt1LLJlnXCUkxOLEoXSiPR1keJRoCvOQQAvD_BwE&amp;gclsrc=aw.ds</t>
  </si>
  <si>
    <t>1x10x8</t>
  </si>
  <si>
    <t>1x4x8</t>
  </si>
  <si>
    <t>SIDE - SHORT</t>
  </si>
  <si>
    <t>SIDE- LONG</t>
  </si>
  <si>
    <t>BRACE MIDDLE</t>
  </si>
  <si>
    <t>1x10</t>
  </si>
  <si>
    <t>1x4</t>
  </si>
  <si>
    <t>screws</t>
  </si>
  <si>
    <t>Table Top 4x4</t>
  </si>
  <si>
    <t>SUPPORTS - SOFTSCAPE</t>
  </si>
  <si>
    <t>Legs</t>
  </si>
  <si>
    <t>Leg Brace short</t>
  </si>
  <si>
    <t>Leg brace long</t>
  </si>
  <si>
    <t>Top brace</t>
  </si>
  <si>
    <t>EDGE TO GABION</t>
  </si>
  <si>
    <t>Table top</t>
  </si>
  <si>
    <t>IN</t>
  </si>
  <si>
    <t>2' w x18" h x 4' WOOD TOPPED GABIONS</t>
  </si>
  <si>
    <t>2x6x10</t>
  </si>
  <si>
    <t>Screws</t>
  </si>
  <si>
    <t>Stool 17"</t>
  </si>
  <si>
    <t>Seat Top</t>
  </si>
  <si>
    <t>Gabion Table</t>
  </si>
  <si>
    <t>2.5" Wood Screws</t>
  </si>
  <si>
    <t>TOP + BRACE</t>
  </si>
  <si>
    <t>BRACE LONG</t>
  </si>
  <si>
    <t>BRACE SHORT</t>
  </si>
  <si>
    <t>4' Bench with back and arms</t>
  </si>
  <si>
    <t>PAVERS TBD</t>
  </si>
  <si>
    <t>COLD FRAME</t>
  </si>
  <si>
    <t>Backrest Brackets</t>
  </si>
  <si>
    <t>TOP FRAME - SHORT</t>
  </si>
  <si>
    <t>Impact Driver</t>
  </si>
  <si>
    <t>Impact Driver Adaptor</t>
  </si>
  <si>
    <t>https://www.amazon.com/DEWALT-DW2055B-6-Inch-Magnetic-Drive/dp/B000HNFKHS/ref=asc_df_B000HNFKHS/?tag=hyprod-20&amp;linkCode=df0&amp;hvadid=309763890402&amp;hvpos=&amp;hvnetw=g&amp;hvrand=9941499681961132970&amp;hvpone=&amp;hvptwo=&amp;hvqmt=&amp;hvdev=c&amp;hvdvcmdl=&amp;hvlocint=&amp;hvlocphy=9007392&amp;hvtargid=pla-572951890692&amp;psc=1</t>
  </si>
  <si>
    <t>TOP FRAME, LONG</t>
  </si>
  <si>
    <t xml:space="preserve">BASE - FRONT </t>
  </si>
  <si>
    <t>1/4" x 1 1/2" Lag Screws</t>
  </si>
  <si>
    <t>BASE - BACK</t>
  </si>
  <si>
    <t>BASE - SIDES</t>
  </si>
  <si>
    <t>HIGHLY RECCOMMENDED TOOLS</t>
  </si>
  <si>
    <t>Auger Bit</t>
  </si>
  <si>
    <t>Interior Brace - long</t>
  </si>
  <si>
    <t>https://www.amazon.com/dp/B087D38RH7?aaxitk=50914e7a44f6e5a6dd46b58ed3811fc2&amp;pf_rd_p=ec7e49ff-ccce-49e1-b560-6096a83a001b&amp;pf_rd_r=986VR2MRKWXMPRQF4WJJ&amp;pd_rd_wg=hABUd&amp;pd_rd_w=Jv942&amp;pd_rd_r=4fadc91f-f0b7-49ba-953c-06af49ed870a&amp;ref=dacx_dp_590106507034339614_591376492430782507</t>
  </si>
  <si>
    <t>Interior Brace - Short</t>
  </si>
  <si>
    <t>TOTAL</t>
  </si>
  <si>
    <t xml:space="preserve">Support 1 </t>
  </si>
  <si>
    <t>Support 2</t>
  </si>
  <si>
    <t>Impact Driver Adaptor sizes</t>
  </si>
  <si>
    <t>https://www.amazon.com/DEWALT-DWAIND-5-COMPACT-NUT-DRIVER/dp/B07SNGL2GX/ref=sr_1_9?crid=1GY21WQV7TI28&amp;keywords=DEWALT+Nut+Driver+Set%2C&amp;qid=1658058072&amp;s=hi&amp;sprefix=dewalt+nut+driver+set%2C%2Ctools%2C86&amp;sr=1-9</t>
  </si>
  <si>
    <t>10" or 12" Mitter Saw</t>
  </si>
  <si>
    <t>1/4" Drill bit</t>
  </si>
  <si>
    <t>Sandpaper 120 Grit</t>
  </si>
  <si>
    <t>Carpenter's Square</t>
  </si>
  <si>
    <t>Safety Goggles</t>
  </si>
  <si>
    <t>1/2" Socket Wrench</t>
  </si>
  <si>
    <t>4' Bench with back</t>
  </si>
  <si>
    <t>2x2</t>
  </si>
  <si>
    <t>Additional Elements</t>
  </si>
  <si>
    <t>FIRE HYDRANT OPENER</t>
  </si>
  <si>
    <t>hose adapter</t>
  </si>
  <si>
    <t>2x2x8</t>
  </si>
  <si>
    <t>https://www.youtube.com/watch?v=U_OhWmS7nDY</t>
  </si>
  <si>
    <t>gear puller to open</t>
  </si>
  <si>
    <t>corrugated polycarbonate</t>
  </si>
  <si>
    <t>Skid Skeer</t>
  </si>
  <si>
    <t>Machine for a week</t>
  </si>
  <si>
    <t>https://www.google.com/search?q=how+to+build+cold+frames&amp;rlz=1C1CHBF_enUS974US974&amp;oq=how+to+build+cold+frames&amp;aqs=chrome.0.69i59j0i512j0i22i30l5j69i65.2751j0j7&amp;sourceid=chrome&amp;ie=UTF-8#kpvalbx=_hebNYoePGvahiLMPhZ2F4Aw16</t>
  </si>
  <si>
    <t>ASSEMBLY INSTRUCTIONS</t>
  </si>
  <si>
    <t>#</t>
  </si>
  <si>
    <t>CUT TO</t>
  </si>
  <si>
    <t>Standing Table</t>
  </si>
  <si>
    <t>https://www.lowes.com/pd/Severe-Weather-Common-2-in-x-10-in-x-8-ft-Actual-1-5-in-x-9-25-in-x-8-ft-2-Prime-Treated-Lumber/4564764</t>
  </si>
  <si>
    <t>A-5</t>
  </si>
  <si>
    <t>https://www.lowes.com/pd/Severe-Weather-Common-2-in-x-4-in-x-10-ft-Actual-1-5-in-x-3-5-in-x-10-ft-2-Prime-Treated-Lumber/4564610</t>
  </si>
  <si>
    <t>SIDE BRACE</t>
  </si>
  <si>
    <t>A-1</t>
  </si>
  <si>
    <t>BACK BRACE</t>
  </si>
  <si>
    <t>A-2</t>
  </si>
  <si>
    <t>FRONT BRACE</t>
  </si>
  <si>
    <t>https://www.lowes.com/pd/Severe-Weather-Common-2-in-x-6-in-x-8-ft-Actual-1-5-in-x-5-5-in-x-8-ft-2-Prime-Treated-Lumber/4564606</t>
  </si>
  <si>
    <t>A-3</t>
  </si>
  <si>
    <t>B-1</t>
  </si>
  <si>
    <t>TOP NARROW</t>
  </si>
  <si>
    <t>B-2</t>
  </si>
  <si>
    <t>SHELVES</t>
  </si>
  <si>
    <t>https://www.lowes.com/pd/Severe-Weather-Common-2-in-x-8-in-x-8-ft-Actual-1-5-in-x-7-25-in-x-8-ft-2-Prime-Treated-Lumber/4564744</t>
  </si>
  <si>
    <t>A-4</t>
  </si>
  <si>
    <t>2x1</t>
  </si>
  <si>
    <t>4' Bench (w/o backrest)</t>
  </si>
  <si>
    <t>10 or 12" Miter Saw</t>
  </si>
  <si>
    <t>2' TABLE</t>
  </si>
  <si>
    <t>How long is this table?</t>
  </si>
  <si>
    <t>10" or 12" Miter Saw</t>
  </si>
  <si>
    <t>Stools</t>
  </si>
  <si>
    <t>TO BE UPDATED DESIGN AND MATERIALS</t>
  </si>
  <si>
    <t>2"x2"  .16-.19 dia welded wire mesh</t>
  </si>
  <si>
    <t>side</t>
  </si>
  <si>
    <t>bottom</t>
  </si>
  <si>
    <t>Stage</t>
  </si>
  <si>
    <t>NUMBER TO EQUAL TO BE TRUE</t>
  </si>
  <si>
    <t>8 ' STAGE</t>
  </si>
  <si>
    <t>https://www.lowes.com/pd/Severe-Weather-Common-2-in-x-4-in-x-8-ft-Actual-1-5-in-x-3-5-in-x-8-ft-2-Prime-Treated-Lumber/4564608</t>
  </si>
  <si>
    <t>https://www.lowes.com/pd/Severe-Weather-Common-4-in-x-4-in-x-8-ft-Actual-3-5-in-x-3-5-in-x-8-ft-2-Treated-Lumber/50121083</t>
  </si>
  <si>
    <t>12' STAGE</t>
  </si>
  <si>
    <t>16 ' STAGE</t>
  </si>
  <si>
    <t>https://www.lowes.com/pd/Severe-Weather-Common-2-in-x-6-in-x-12-ft-Actual-1-5-in-x-5-5-in-x-12-ft-2-Prime-Treated-Lumber/4564620?cm_mmc=shp-_-c-_-prd-_-lum-_-ggl-_-LIA_LUM_162_Treated-Lumber-And-Decking-Components-_-4564620-_-local-_-0-_-0&amp;gclid=CjwKCAjw7cGUBhA9EiwArBAvoo99NIbZTTA_jtbNOn_E7rBOTvK-Nq8kNRcptEHizD9hSrxedIc1JhoC4bgQAvD_BwE&amp;gclsrc=aw.ds</t>
  </si>
  <si>
    <t>https://www.lowes.com/pd/Severe-Weather-Common-2-in-x-4-in-x-12-ft-Actual-1-5-in-x-3-5-in-x-12-ft-2-Prime/4564612</t>
  </si>
  <si>
    <t>1/4" Drill Bit</t>
  </si>
  <si>
    <t>TRELLIS</t>
  </si>
  <si>
    <t>YOUR ENTRY</t>
  </si>
  <si>
    <t>https://www.lowes.com/pd/Severe-Weather-Common-2-in-x-4-in-x-12-ft-Actual-1-5-in-x-3-5-in-x-12-ft-2-Prime/4564612?cm_mmc=shp-_-c-_-prd-_-lum-_-ggl-_-LIA_LUM_162_Treated-Lumber-And-Decking-Components-_-4564612-_-local-_-0-_-0&amp;gclid=CjwKCAjw7cGUBhA9EiwArBAvompvnFYoFfUJLFjm5WRTYJPhaXunpJckmL8slw3a0IzNKTAbQbnBsxoC9TUQAvD_BwE&amp;gclsrc=aw.ds</t>
  </si>
  <si>
    <t>https://www.google.com/url?url=https://www.homedepot.com/p/2-in-x-10-in-x-12-ft-2-Prime-Pressure-Treated-Ground-Contact-Southern-Pine-Lumber-2534954/206893708%3Fg_store%3D4119%26source%3Dshoppingads%26locale%3Den-US&amp;rct=j&amp;q=&amp;esrc=s&amp;sa=U&amp;ved=0ahUKEwit9f7XxoD4AhXwhIkEHdIoBNkQ_uQECNMK&amp;usg=AOvVaw2Y9DzvN6EfDOa3RgnJF_pf</t>
  </si>
  <si>
    <t>TOTAL 16x16</t>
  </si>
  <si>
    <t>LONG TABLES</t>
  </si>
  <si>
    <t>Materials</t>
  </si>
  <si>
    <t>COMPOST BIN</t>
  </si>
  <si>
    <t>1"x4"</t>
  </si>
  <si>
    <t>Chicken Wire</t>
  </si>
  <si>
    <t>4"x4" Posts</t>
  </si>
  <si>
    <t>Compacted Gravel</t>
  </si>
  <si>
    <t>6" Screws</t>
  </si>
  <si>
    <t>3/4" Contractor Staples</t>
  </si>
  <si>
    <t>Shovel</t>
  </si>
  <si>
    <t>Drill</t>
  </si>
  <si>
    <t>Staple Gun</t>
  </si>
  <si>
    <t>Tape Measure</t>
  </si>
  <si>
    <t>Saw</t>
  </si>
  <si>
    <t>Level</t>
  </si>
  <si>
    <t>KEYHOLE GARDEN</t>
  </si>
  <si>
    <t>Med</t>
  </si>
  <si>
    <t>Small</t>
  </si>
  <si>
    <t>MED</t>
  </si>
  <si>
    <t>SHED</t>
  </si>
  <si>
    <t>1 Square</t>
  </si>
  <si>
    <t>2 Squares</t>
  </si>
  <si>
    <t>4x4 Shed</t>
  </si>
  <si>
    <t>https://www.wayfair.com/Arrow--Spacemaker-4-ft.-W-x-3-ft.-D-Metal-Vertical-Storage-Shed-CY43T21-L510-K~BDBL1085.html?refid=GX444197841531-BDBL1085&amp;device=c&amp;ptid=1082028843355&amp;network=g&amp;targetid=aud-352581795486:pla-1082028843355&amp;channel=GooglePLA&amp;ireid=134456646&amp;fdid=1817&amp;gclid=CjwKCAjwk_WVBhBZEiwAUHQCmSJQAKO-m2f503E1NOYPLdH9fAVZuzztsc9t4BJOXmSvlePWI8omnBoCSIYQAvD_BwE</t>
  </si>
  <si>
    <t>4x8 Shed</t>
  </si>
  <si>
    <t>https://www.lowes.com/pd/Hanover-Hanover-Outdoor-Galvanized-Steel-Patio-Multi-Use-Storage-Shed-for-Tools-Equipment-Garden-Supplies-with-2-Access-Doors-156-cu-ft-Capacity-Galvanized-Steel-HANMLTPATSHD-GRY/5000499347?cm_mmc=shp-_-c-_-prd-_-sol-_-ggl-_-PLA_SOL_242_Tools-Watering-Storage-Sheds-_-5000499347-_-online-_-0-_-0&amp;ds_rl=1286981&amp;gclid=CjwKCAjwk_WVBhBZEiwAUHQCmUpTiPH5k3T4B8tyKgJPHtNSsRVUaUqpM2OMoDDgpOA5eUyRWXK21hoCWWAQAvD_BwE&amp;gclsrc=aw.ds</t>
  </si>
  <si>
    <t>RAIN BARREL</t>
  </si>
  <si>
    <t>https://www.pwdraincheck.org/en/stormwater-tools/rain-barrels</t>
  </si>
  <si>
    <t>Squares</t>
  </si>
  <si>
    <t>2x8 Cold Frame</t>
  </si>
  <si>
    <t>https://www.gardeners.com/buy/cedar-cold-frame/8587093.html?utm_campaign=PLA&amp;utm_medium=googleshopping&amp;utm_source=google&amp;gclid=CjwKCAjwk_WVBhBZEiwAUHQCmZJJJzYFD1A8aqDQa87IEP_ch0nscayeqClk_o0_k32snvF5-gReTxoCntMQAvD_BwE</t>
  </si>
  <si>
    <t>https://www.overstock.com/Home-Garden/Bistro-Sets/22408/subcat.html?featuredproduct=32143367&amp;featuredoption=59388893&amp;ci_sku=36764612-000-000&amp;cnc=US&amp;cid=320034&amp;type=pla&amp;targetid=pla-1677608427274&amp;track=pspla&amp;gclid=CjwKCAjw_b6WBhAQEiwAp4HyIAQV85rLd5k1AyhKmJBGiZhpBq5Mw-MxcyIF5o223mNO-JUOyj3YIhoCJbEQAvD_BwE</t>
  </si>
  <si>
    <t>SOLAR BUBBLER + BIRD BATH</t>
  </si>
  <si>
    <t>BUBLER</t>
  </si>
  <si>
    <t>https://www.amazon.com/dp/B08NJN5MTQ/ref=sspa_dk_detail_1?psc=1&amp;pd_rd_i=B08NJN5MTQ&amp;pd_rd_w=OxRpR&amp;content-id=amzn1.sym.3481f441-61ac-4028-9c1a-7f9ce8ec50c5&amp;pf_rd_p=3481f441-61ac-4028-9c1a-7f9ce8ec50c5&amp;pf_rd_r=9HYJVARGPRBVRHP3RNM9&amp;pd_rd_wg=QtbGO&amp;pd_rd_r=c9ad9b8e-66b8-403f-a8f1-5743bfc5948b&amp;s=hi&amp;spLa=ZW5jcnlwdGVkUXVhbGlmaWVyPUEyVFJPUVdJUVRWRVdNJmVuY3J5cHRlZElkPUEwNzc1ODE2RUwxVFgxNUY5RVlBJmVuY3J5cHRlZEFkSWQ9QTA4NzY2MTcxVlBaT05INlVGRE8xJndpZGdldE5hbWU9c3BfZGV0YWlsX3RoZW1hdGljJmFjdGlvbj1jbGlja1JlZGlyZWN0JmRvTm90TG9nQ2xpY2s9dHJ1ZQ==</t>
  </si>
  <si>
    <t>https://www.wayfair.com/outdoor/pdp/breakwater-bay-bardem-birdbath-w005482539.html?piid=1572382924</t>
  </si>
  <si>
    <t>Bird Bath</t>
  </si>
  <si>
    <t>Bird House</t>
  </si>
  <si>
    <t>https://www.lowes.com/pd/Wild-Wings-Cedar-Box-Wren-House/5005485653?cm_mmc=shp-_-c-_-prd-_-sol-_-ggl-_-LIA_SOL_109_Patio-_-5005485653-_-local-_-0-_-0&amp;ds_rl=1286981&amp;gclid=CjwKCAjw_b6WBhAQEiwAp4HyIP_3zQR8gB6eN5YD2s35LENDS6q1_80JgbofsbKCBDfXH_AqzEpTKRoCwqUQAvD_BwE&amp;gclsrc=aw.ds</t>
  </si>
  <si>
    <t>Event tent</t>
  </si>
  <si>
    <t>https://www.bannerbuzz.com/blue-canopy-tents/p?ef_id=CjwKCAjw_b6WBhAQEiwAp4HyIM9SM8oSbzJoxa0qSxocALkPAwEgj5A2aqKWriYNYlJ_I3LmA8AXrRoC1_4QAvD_BwE:G:s&amp;gclid=CjwKCAjw_b6WBhAQEiwAp4HyIM9SM8oSbzJoxa0qSxocALkPAwEgj5A2aqKWriYNYlJ_I3LmA8AXrRoC1_4QAvD_BwE</t>
  </si>
  <si>
    <t>Adirondack Chair</t>
  </si>
  <si>
    <t>https://www.walmart.com/ip/Mainstays-Wood-Outdoor-Modern-Adirondack-Chair-Black-Color/418931690?wmlspartner=wlpa&amp;selectedSellerId=0</t>
  </si>
  <si>
    <t>Hammock</t>
  </si>
  <si>
    <t>https://www.google.com/shopping/product/4189988666204314689?q=free+standing+hammock&amp;prds=epd:10290096553661121133,eto:10290096553661121133_0,pid:867313990876214772&amp;sa=X&amp;ved=0ahUKEwj5huOiovn4AhXKEmIAHdGKAUIQ9pwGCAo</t>
  </si>
  <si>
    <t>Free-standing swing</t>
  </si>
  <si>
    <t>https://www.wayfair.com/outdoor/pdp/millwood-pines-fina-hardwood-hanging-porch-swing-with-stand-w004890801.html</t>
  </si>
  <si>
    <t>Trash Can</t>
  </si>
  <si>
    <t>https://www.homedepot.com/p/Toter-60-Gal-Park-Trash-Can-with-Lid-860GB-35865/310677298</t>
  </si>
  <si>
    <t>Solar Lights</t>
  </si>
  <si>
    <t>https://www.google.com/shopping/product/7189108310985972344?q=solar+lights&amp;bih=722&amp;biw=1536&amp;rlz=1C1CHBF_enUS974US974&amp;hl=en&amp;prds=eto:8739588062055413103_0,pid:5552235741098404666,rsk:PC_2020536842470154044&amp;sa=X&amp;ved=0ahUKEwjlk_Xd_-n4AhVfk4kEHXj-BQcQ8wIImxA</t>
  </si>
  <si>
    <t>TRELLIS 12x8</t>
  </si>
  <si>
    <t>12'</t>
  </si>
  <si>
    <t>Sides</t>
  </si>
  <si>
    <t>short sides</t>
  </si>
  <si>
    <t>200 screws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</si>
</sst>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0"/>
    <numFmt numFmtId="165" formatCode="&quot;$&quot;#,##0.00"/>
    <numFmt numFmtId="166" formatCode="#,##0.0"/>
    <numFmt numFmtId="167" formatCode="&quot;$&quot;#,##0"/>
  </numFmts>
  <fonts count="82">
    <font>
      <sz val="9.0"/>
      <color rgb="FF000000"/>
      <name val="Calibri"/>
      <scheme val="minor"/>
    </font>
    <font>
      <i/>
      <color theme="1"/>
      <name val="Calibri"/>
    </font>
    <font>
      <sz val="9.0"/>
      <color theme="1"/>
      <name val="Calibri"/>
    </font>
    <font>
      <color theme="1"/>
      <name val="Calibri"/>
    </font>
    <font>
      <color theme="0"/>
      <name val="Calibri"/>
    </font>
    <font>
      <sz val="14.0"/>
      <color rgb="FFFFFFFF"/>
      <name val="Oswald"/>
    </font>
    <font>
      <i/>
      <color rgb="FFFFFFFF"/>
      <name val="Calibri"/>
    </font>
    <font>
      <b/>
      <sz val="11.0"/>
      <color theme="0"/>
      <name val="Calibri"/>
    </font>
    <font>
      <b/>
      <sz val="11.0"/>
      <color rgb="FFFFFFFF"/>
      <name val="Calibri"/>
    </font>
    <font>
      <b/>
      <sz val="12.0"/>
      <color theme="1"/>
      <name val="Calibri"/>
    </font>
    <font>
      <b/>
      <i/>
      <sz val="9.0"/>
      <color theme="1"/>
      <name val="Calibri"/>
    </font>
    <font>
      <b/>
      <i/>
      <sz val="11.0"/>
      <color theme="1"/>
      <name val="Calibri"/>
    </font>
    <font>
      <b/>
      <color theme="1"/>
      <name val="Calibri"/>
    </font>
    <font>
      <color theme="1"/>
      <name val="Calibri"/>
      <scheme val="minor"/>
    </font>
    <font>
      <sz val="12.0"/>
      <color theme="1"/>
      <name val="Calibri"/>
    </font>
    <font>
      <color rgb="FFEFEFEF"/>
      <name val="Calibri"/>
      <scheme val="minor"/>
    </font>
    <font>
      <sz val="7.0"/>
      <color theme="1"/>
      <name val="Calibri"/>
    </font>
    <font/>
    <font>
      <b/>
      <sz val="9.0"/>
      <color rgb="FFFFFFFF"/>
      <name val="Calibri"/>
    </font>
    <font>
      <u/>
      <color rgb="FFCCCCCC"/>
      <name val="Calibri"/>
      <scheme val="minor"/>
    </font>
    <font>
      <i/>
      <sz val="8.0"/>
      <color theme="1"/>
      <name val="Calibri"/>
      <scheme val="minor"/>
    </font>
    <font>
      <u/>
      <sz val="11.0"/>
      <color rgb="FF333333"/>
      <name val="Bitter"/>
    </font>
    <font>
      <b/>
      <color theme="0"/>
      <name val="Calibri"/>
    </font>
    <font>
      <u/>
      <color rgb="FFCCCCCC"/>
    </font>
    <font>
      <b/>
      <color rgb="FFFFFFFF"/>
      <name val="Calibri"/>
    </font>
    <font>
      <color rgb="FFF3F3F3"/>
      <name val="Calibri"/>
      <scheme val="minor"/>
    </font>
    <font>
      <i/>
      <sz val="9.0"/>
      <color theme="1"/>
      <name val="Calibri"/>
    </font>
    <font>
      <b/>
      <color theme="1"/>
      <name val="Calibri"/>
      <scheme val="minor"/>
    </font>
    <font>
      <sz val="9.0"/>
      <color theme="1"/>
      <name val="Work Sans"/>
    </font>
    <font>
      <sz val="9.0"/>
      <color rgb="FF000000"/>
      <name val="Calibri"/>
    </font>
    <font>
      <u/>
      <color rgb="FFCCCCCC"/>
    </font>
    <font>
      <color rgb="FFCCCCCC"/>
      <name val="Calibri"/>
    </font>
    <font>
      <i/>
      <sz val="9.0"/>
      <color theme="1"/>
      <name val="&quot;Work Sans&quot;"/>
    </font>
    <font>
      <sz val="9.0"/>
      <color theme="1"/>
      <name val="&quot;Work Sans&quot;"/>
    </font>
    <font>
      <i/>
      <u/>
      <color rgb="FF1155CC"/>
      <name val="Calibri"/>
    </font>
    <font>
      <color rgb="FFFFFFFF"/>
      <name val="Calibri"/>
    </font>
    <font>
      <i/>
      <u/>
      <color theme="1"/>
      <name val="Calibri"/>
    </font>
    <font>
      <color rgb="FFF3F3F3"/>
      <name val="Calibri"/>
    </font>
    <font>
      <u/>
      <color rgb="FF0000FF"/>
    </font>
    <font>
      <b/>
      <i/>
      <color theme="1"/>
      <name val="Calibri"/>
    </font>
    <font>
      <i/>
      <sz val="9.0"/>
      <color theme="1"/>
      <name val="Work Sans"/>
    </font>
    <font>
      <b/>
      <sz val="9.0"/>
      <color theme="1"/>
      <name val="Calibri"/>
    </font>
    <font>
      <sz val="9.0"/>
      <color rgb="FFF3F3F3"/>
      <name val="Calibri"/>
    </font>
    <font>
      <b/>
      <u/>
      <color rgb="FF0000FF"/>
    </font>
    <font>
      <sz val="9.0"/>
      <color rgb="FFFFFFFF"/>
      <name val="Calibri"/>
    </font>
    <font>
      <i/>
      <u/>
      <color rgb="FFCCCCCC"/>
      <name val="Calibri"/>
    </font>
    <font>
      <color rgb="FF000000"/>
      <name val="Calibri"/>
      <scheme val="minor"/>
    </font>
    <font>
      <u/>
      <color rgb="FF0000FF"/>
    </font>
    <font>
      <sz val="8.0"/>
      <color theme="1"/>
      <name val="Calibri"/>
    </font>
    <font>
      <u/>
      <color rgb="FF0000FF"/>
    </font>
    <font>
      <i/>
      <u/>
      <sz val="9.0"/>
      <color rgb="FF0000FF"/>
      <name val="Calibri"/>
    </font>
    <font>
      <b/>
      <u/>
      <color rgb="FFCCCCCC"/>
      <name val="Calibri"/>
      <scheme val="minor"/>
    </font>
    <font>
      <b/>
      <i/>
      <sz val="8.0"/>
      <color theme="1"/>
      <name val="Calibri"/>
      <scheme val="minor"/>
    </font>
    <font>
      <u/>
      <sz val="9.0"/>
      <color rgb="FF0000FF"/>
      <name val="Calibri"/>
    </font>
    <font>
      <u/>
      <color rgb="FFCCCCCC"/>
      <name val="Calibri"/>
    </font>
    <font>
      <color rgb="FFCCCCCC"/>
      <name val="Calibri"/>
      <scheme val="minor"/>
    </font>
    <font>
      <u/>
      <color rgb="FF0000FF"/>
    </font>
    <font>
      <u/>
      <color rgb="FFCCCCCC"/>
      <name val="Calibri"/>
      <scheme val="minor"/>
    </font>
    <font>
      <i/>
      <u/>
      <color theme="1"/>
      <name val="Calibri"/>
    </font>
    <font>
      <u/>
      <color rgb="FF0000FF"/>
    </font>
    <font>
      <i/>
      <u/>
      <sz val="9.0"/>
      <color rgb="FF1155CC"/>
      <name val="Calibri"/>
    </font>
    <font>
      <u/>
      <color rgb="FFCCCCCC"/>
      <name val="Calibri"/>
      <scheme val="minor"/>
    </font>
    <font>
      <i/>
      <u/>
      <sz val="9.0"/>
      <color rgb="FF1155CC"/>
      <name val="Calibri"/>
    </font>
    <font>
      <u/>
      <color rgb="FFCCCCCC"/>
    </font>
    <font>
      <u/>
      <color theme="1"/>
      <name val="Calibri"/>
    </font>
    <font>
      <u/>
      <sz val="9.0"/>
      <color rgb="FF0563C1"/>
      <name val="Calibri"/>
    </font>
    <font>
      <u/>
      <color theme="1"/>
      <name val="Calibri"/>
    </font>
    <font>
      <u/>
      <color rgb="FF1155CC"/>
      <name val="Arial"/>
    </font>
    <font>
      <u/>
      <color theme="1"/>
      <name val="Calibri"/>
    </font>
    <font>
      <sz val="11.0"/>
      <color rgb="FF030303"/>
      <name val="Roboto"/>
    </font>
    <font>
      <sz val="9.0"/>
      <color rgb="FF000000"/>
      <name val="Docs-Calibri"/>
    </font>
    <font>
      <i/>
      <color theme="1"/>
      <name val="Arial"/>
    </font>
    <font>
      <sz val="9.0"/>
      <color theme="1"/>
      <name val="Century Gothic"/>
    </font>
    <font>
      <sz val="11.0"/>
      <color theme="1"/>
      <name val="Century Gothic"/>
    </font>
    <font>
      <b/>
      <i/>
      <sz val="11.0"/>
      <color theme="1"/>
      <name val="Century Gothic"/>
    </font>
    <font>
      <sz val="9.0"/>
      <color rgb="FF000000"/>
      <name val="&quot;Google Sans Mono&quot;"/>
    </font>
    <font>
      <u/>
      <color rgb="FF0563C1"/>
      <name val="Calibri"/>
      <scheme val="minor"/>
    </font>
    <font>
      <color theme="1"/>
      <name val="Arial"/>
    </font>
    <font>
      <b/>
      <sz val="11.0"/>
      <color theme="1"/>
      <name val="Century Gothic"/>
    </font>
    <font>
      <u/>
      <color rgb="FF0000FF"/>
    </font>
    <font>
      <u/>
      <color rgb="FF0000FF"/>
    </font>
    <font>
      <u/>
      <color rgb="FF0563C1"/>
    </font>
  </fonts>
  <fills count="28">
    <fill>
      <patternFill patternType="none"/>
    </fill>
    <fill>
      <patternFill patternType="lightGray"/>
    </fill>
    <fill>
      <patternFill patternType="solid">
        <fgColor rgb="FFFFFFFF"/>
        <bgColor rgb="FFFFFFFF"/>
      </patternFill>
    </fill>
    <fill>
      <patternFill patternType="solid">
        <fgColor rgb="FF666666"/>
        <bgColor rgb="FF666666"/>
      </patternFill>
    </fill>
    <fill>
      <patternFill patternType="solid">
        <fgColor rgb="FF000000"/>
        <bgColor rgb="FF000000"/>
      </patternFill>
    </fill>
    <fill>
      <patternFill patternType="solid">
        <fgColor rgb="FFEFEFEF"/>
        <bgColor rgb="FFEFEFEF"/>
      </patternFill>
    </fill>
    <fill>
      <patternFill patternType="solid">
        <fgColor theme="0"/>
        <bgColor theme="0"/>
      </patternFill>
    </fill>
    <fill>
      <patternFill patternType="solid">
        <fgColor rgb="FFB7B7B7"/>
        <bgColor rgb="FFB7B7B7"/>
      </patternFill>
    </fill>
    <fill>
      <patternFill patternType="solid">
        <fgColor rgb="FFFFC000"/>
        <bgColor rgb="FFFFC000"/>
      </patternFill>
    </fill>
    <fill>
      <patternFill patternType="solid">
        <fgColor rgb="FFCFE2F3"/>
        <bgColor rgb="FFCFE2F3"/>
      </patternFill>
    </fill>
    <fill>
      <patternFill patternType="solid">
        <fgColor rgb="FFEEEEEE"/>
        <bgColor rgb="FFEEEEEE"/>
      </patternFill>
    </fill>
    <fill>
      <patternFill patternType="solid">
        <fgColor rgb="FFD9D9D9"/>
        <bgColor rgb="FFD9D9D9"/>
      </patternFill>
    </fill>
    <fill>
      <patternFill patternType="solid">
        <fgColor rgb="FFFFE599"/>
        <bgColor rgb="FFFFE599"/>
      </patternFill>
    </fill>
    <fill>
      <patternFill patternType="solid">
        <fgColor rgb="FFFFF2CC"/>
        <bgColor rgb="FFFFF2CC"/>
      </patternFill>
    </fill>
    <fill>
      <patternFill patternType="solid">
        <fgColor rgb="FFB4A7D6"/>
        <bgColor rgb="FFB4A7D6"/>
      </patternFill>
    </fill>
    <fill>
      <patternFill patternType="solid">
        <fgColor rgb="FFE6B8AF"/>
        <bgColor rgb="FFE6B8AF"/>
      </patternFill>
    </fill>
    <fill>
      <patternFill patternType="solid">
        <fgColor rgb="FFD5A6BD"/>
        <bgColor rgb="FFD5A6BD"/>
      </patternFill>
    </fill>
    <fill>
      <patternFill patternType="solid">
        <fgColor rgb="FFFF0000"/>
        <bgColor rgb="FFFF0000"/>
      </patternFill>
    </fill>
    <fill>
      <patternFill patternType="solid">
        <fgColor rgb="FFB6D7A8"/>
        <bgColor rgb="FFB6D7A8"/>
      </patternFill>
    </fill>
    <fill>
      <patternFill patternType="solid">
        <fgColor rgb="FF9FC5E8"/>
        <bgColor rgb="FF9FC5E8"/>
      </patternFill>
    </fill>
    <fill>
      <patternFill patternType="solid">
        <fgColor rgb="FFCCCCCC"/>
        <bgColor rgb="FFCCCCCC"/>
      </patternFill>
    </fill>
    <fill>
      <patternFill patternType="solid">
        <fgColor theme="7"/>
        <bgColor theme="7"/>
      </patternFill>
    </fill>
    <fill>
      <patternFill patternType="solid">
        <fgColor rgb="FFF9F9F9"/>
        <bgColor rgb="FFF9F9F9"/>
      </patternFill>
    </fill>
    <fill>
      <patternFill patternType="solid">
        <fgColor rgb="FFD9EAD3"/>
        <bgColor rgb="FFD9EAD3"/>
      </patternFill>
    </fill>
    <fill>
      <patternFill patternType="solid">
        <fgColor rgb="FF93C47D"/>
        <bgColor rgb="FF93C47D"/>
      </patternFill>
    </fill>
    <fill>
      <patternFill patternType="solid">
        <fgColor rgb="FFA4C2F4"/>
        <bgColor rgb="FFA4C2F4"/>
      </patternFill>
    </fill>
    <fill>
      <patternFill patternType="solid">
        <fgColor rgb="FFA2C4C9"/>
        <bgColor rgb="FFA2C4C9"/>
      </patternFill>
    </fill>
    <fill>
      <patternFill patternType="solid">
        <fgColor rgb="FFFF9900"/>
        <bgColor rgb="FFFF9900"/>
      </patternFill>
    </fill>
  </fills>
  <borders count="24">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medium">
        <color rgb="FF000000"/>
      </left>
      <top style="medium">
        <color rgb="FF000000"/>
      </top>
    </border>
    <border>
      <bottom style="thin">
        <color rgb="FF000000"/>
      </bottom>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top style="thin">
        <color rgb="FF000000"/>
      </top>
    </border>
    <border>
      <left style="thick">
        <color rgb="FF000000"/>
      </left>
      <top style="thick">
        <color rgb="FF000000"/>
      </top>
      <bottom style="thick">
        <color rgb="FF000000"/>
      </bottom>
    </border>
    <border>
      <left style="thick">
        <color rgb="FF000000"/>
      </left>
      <top style="thick">
        <color rgb="FF000000"/>
      </top>
    </border>
    <border>
      <right style="thick">
        <color rgb="FF000000"/>
      </right>
      <top style="thick">
        <color rgb="FF000000"/>
      </top>
    </border>
    <border>
      <left style="thick">
        <color rgb="FF000000"/>
      </left>
    </border>
    <border>
      <right style="thick">
        <color rgb="FF000000"/>
      </right>
    </border>
    <border>
      <left style="thick">
        <color rgb="FF000000"/>
      </left>
      <right style="thick">
        <color rgb="FF000000"/>
      </right>
      <top style="thick">
        <color rgb="FF000000"/>
      </top>
      <bottom style="thick">
        <color rgb="FF000000"/>
      </bottom>
    </border>
    <border>
      <right style="thick">
        <color rgb="FF000000"/>
      </right>
      <bottom style="thick">
        <color rgb="FF000000"/>
      </bottom>
    </border>
    <border>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top style="thick">
        <color rgb="FF000000"/>
      </top>
    </border>
    <border>
      <left style="thick">
        <color rgb="FF000000"/>
      </left>
      <bottom style="thick">
        <color rgb="FF000000"/>
      </bottom>
    </border>
    <border>
      <left style="thick">
        <color rgb="FF000000"/>
      </left>
      <right style="thick">
        <color rgb="FF000000"/>
      </right>
      <top style="thin">
        <color rgb="FF000000"/>
      </top>
      <bottom style="thick">
        <color rgb="FF000000"/>
      </bottom>
    </border>
  </borders>
  <cellStyleXfs count="1">
    <xf borderId="0" fillId="0" fontId="0" numFmtId="0" applyAlignment="1" applyFont="1"/>
  </cellStyleXfs>
  <cellXfs count="349">
    <xf borderId="0" fillId="0" fontId="0" numFmtId="0" xfId="0" applyAlignment="1" applyFont="1">
      <alignment readingOrder="0" shrinkToFit="0" vertical="bottom" wrapText="0"/>
    </xf>
    <xf borderId="0" fillId="0" fontId="1" numFmtId="0" xfId="0" applyFont="1"/>
    <xf borderId="0" fillId="2" fontId="2" numFmtId="0" xfId="0" applyAlignment="1" applyFill="1" applyFont="1">
      <alignment vertical="bottom"/>
    </xf>
    <xf borderId="0" fillId="0" fontId="1" numFmtId="0" xfId="0" applyAlignment="1" applyFont="1">
      <alignment shrinkToFit="0" wrapText="0"/>
    </xf>
    <xf borderId="0" fillId="0" fontId="3" numFmtId="0" xfId="0" applyAlignment="1" applyFont="1">
      <alignment shrinkToFit="0" wrapText="0"/>
    </xf>
    <xf borderId="0" fillId="0" fontId="1" numFmtId="0" xfId="0" applyAlignment="1" applyFont="1">
      <alignment horizontal="left"/>
    </xf>
    <xf borderId="0" fillId="3" fontId="4" numFmtId="0" xfId="0" applyFill="1" applyFont="1"/>
    <xf borderId="1" fillId="4" fontId="5" numFmtId="0" xfId="0" applyAlignment="1" applyBorder="1" applyFill="1" applyFont="1">
      <alignment shrinkToFit="0" vertical="bottom" wrapText="0"/>
    </xf>
    <xf borderId="0" fillId="0" fontId="3" numFmtId="0" xfId="0" applyAlignment="1" applyFont="1">
      <alignment horizontal="left"/>
    </xf>
    <xf borderId="0" fillId="3" fontId="6" numFmtId="0" xfId="0" applyFill="1" applyFont="1"/>
    <xf borderId="1" fillId="4" fontId="2" numFmtId="0" xfId="0" applyAlignment="1" applyBorder="1" applyFill="1" applyFont="1">
      <alignment vertical="bottom"/>
    </xf>
    <xf borderId="0" fillId="3" fontId="7" numFmtId="0" xfId="0" applyFill="1" applyFont="1"/>
    <xf borderId="0" fillId="0" fontId="3" numFmtId="0" xfId="0" applyAlignment="1" applyFont="1">
      <alignment horizontal="right"/>
    </xf>
    <xf borderId="0" fillId="3" fontId="8" numFmtId="0" xfId="0" applyFill="1" applyFont="1"/>
    <xf borderId="0" fillId="0" fontId="3" numFmtId="164" xfId="0" applyFont="1" applyNumberFormat="1"/>
    <xf borderId="2" fillId="4" fontId="2" numFmtId="0" xfId="0" applyAlignment="1" applyBorder="1" applyFill="1" applyFont="1">
      <alignment vertical="bottom"/>
    </xf>
    <xf borderId="0" fillId="0" fontId="1" numFmtId="0" xfId="0" applyAlignment="1" applyFont="1">
      <alignment horizontal="left" readingOrder="0"/>
    </xf>
    <xf borderId="0" fillId="4" fontId="2" numFmtId="0" xfId="0" applyAlignment="1" applyFill="1" applyFont="1">
      <alignment vertical="bottom"/>
    </xf>
    <xf borderId="0" fillId="5" fontId="9" numFmtId="0" xfId="0" applyFill="1" applyFont="1"/>
    <xf borderId="0" fillId="0" fontId="3" numFmtId="0" xfId="0" applyAlignment="1" applyFont="1">
      <alignment horizontal="right" readingOrder="0"/>
    </xf>
    <xf borderId="0" fillId="0" fontId="2" numFmtId="0" xfId="0" applyAlignment="1" applyFont="1">
      <alignment vertical="bottom"/>
    </xf>
    <xf borderId="0" fillId="0" fontId="3" numFmtId="164" xfId="0" applyAlignment="1" applyFont="1" applyNumberFormat="1">
      <alignment readingOrder="0"/>
    </xf>
    <xf borderId="0" fillId="3" fontId="7" numFmtId="0" xfId="0" applyAlignment="1" applyFill="1" applyFont="1">
      <alignment shrinkToFit="0" wrapText="1"/>
    </xf>
    <xf borderId="0" fillId="0" fontId="10" numFmtId="0" xfId="0" applyAlignment="1" applyFont="1">
      <alignment readingOrder="0" shrinkToFit="0" vertical="bottom" wrapText="0"/>
    </xf>
    <xf borderId="0" fillId="6" fontId="3" numFmtId="0" xfId="0" applyAlignment="1" applyFill="1" applyFont="1">
      <alignment horizontal="left"/>
    </xf>
    <xf borderId="0" fillId="0" fontId="2" numFmtId="164" xfId="0" applyAlignment="1" applyFont="1" applyNumberFormat="1">
      <alignment vertical="bottom"/>
    </xf>
    <xf borderId="0" fillId="6" fontId="11" numFmtId="0" xfId="0" applyAlignment="1" applyFill="1" applyFont="1">
      <alignment shrinkToFit="0" wrapText="0"/>
    </xf>
    <xf borderId="0" fillId="7" fontId="12" numFmtId="0" xfId="0" applyFill="1" applyFont="1"/>
    <xf borderId="0" fillId="8" fontId="3" numFmtId="0" xfId="0" applyAlignment="1" applyFill="1" applyFont="1">
      <alignment horizontal="left"/>
    </xf>
    <xf borderId="0" fillId="6" fontId="3" numFmtId="0" xfId="0" applyFill="1" applyFont="1"/>
    <xf borderId="0" fillId="0" fontId="2" numFmtId="0" xfId="0" applyAlignment="1" applyFont="1">
      <alignment readingOrder="0" vertical="bottom"/>
    </xf>
    <xf borderId="0" fillId="6" fontId="13" numFmtId="0" xfId="0" applyFill="1" applyFont="1"/>
    <xf borderId="0" fillId="7" fontId="12" numFmtId="3" xfId="0" applyFill="1" applyFont="1" applyNumberFormat="1"/>
    <xf borderId="0" fillId="6" fontId="2" numFmtId="0" xfId="0" applyAlignment="1" applyFill="1" applyFont="1">
      <alignment shrinkToFit="0" vertical="bottom" wrapText="0"/>
    </xf>
    <xf borderId="3" fillId="6" fontId="3" numFmtId="0" xfId="0" applyBorder="1" applyFill="1" applyFont="1"/>
    <xf borderId="0" fillId="6" fontId="2" numFmtId="0" xfId="0" applyAlignment="1" applyFill="1" applyFont="1">
      <alignment vertical="bottom"/>
    </xf>
    <xf borderId="0" fillId="7" fontId="12" numFmtId="0" xfId="0" applyAlignment="1" applyFill="1" applyFont="1">
      <alignment readingOrder="0" shrinkToFit="0" wrapText="0"/>
    </xf>
    <xf borderId="0" fillId="6" fontId="14" numFmtId="0" xfId="0" applyFill="1" applyFont="1"/>
    <xf borderId="0" fillId="9" fontId="14" numFmtId="0" xfId="0" applyFill="1" applyFont="1"/>
    <xf borderId="0" fillId="0" fontId="15" numFmtId="0" xfId="0" applyAlignment="1" applyFont="1">
      <alignment readingOrder="0"/>
    </xf>
    <xf borderId="0" fillId="9" fontId="3" numFmtId="0" xfId="0" applyFill="1" applyFont="1"/>
    <xf borderId="4" fillId="0" fontId="3" numFmtId="0" xfId="0" applyAlignment="1" applyBorder="1" applyFont="1">
      <alignment horizontal="center" readingOrder="0" textRotation="90" vertical="center"/>
    </xf>
    <xf borderId="0" fillId="6" fontId="14" numFmtId="0" xfId="0" applyAlignment="1" applyFill="1" applyFont="1">
      <alignment vertical="bottom"/>
    </xf>
    <xf borderId="4" fillId="0" fontId="3" numFmtId="0" xfId="0" applyBorder="1" applyFont="1"/>
    <xf borderId="0" fillId="0" fontId="3" numFmtId="0" xfId="0" applyFont="1"/>
    <xf borderId="4" fillId="0" fontId="16" numFmtId="0" xfId="0" applyAlignment="1" applyBorder="1" applyFont="1">
      <alignment readingOrder="0" shrinkToFit="0" wrapText="1"/>
    </xf>
    <xf borderId="4" fillId="0" fontId="17" numFmtId="0" xfId="0" applyBorder="1" applyFont="1"/>
    <xf borderId="0" fillId="8" fontId="3" numFmtId="0" xfId="0" applyAlignment="1" applyFill="1" applyFont="1">
      <alignment horizontal="left" readingOrder="0"/>
    </xf>
    <xf borderId="0" fillId="0" fontId="15" numFmtId="0" xfId="0" applyFont="1"/>
    <xf borderId="0" fillId="8" fontId="4" numFmtId="0" xfId="0" applyFill="1" applyFont="1"/>
    <xf borderId="0" fillId="0" fontId="3" numFmtId="0" xfId="0" applyAlignment="1" applyFont="1">
      <alignment readingOrder="0" textRotation="90"/>
    </xf>
    <xf borderId="0" fillId="0" fontId="3" numFmtId="0" xfId="0" applyAlignment="1" applyFont="1">
      <alignment readingOrder="0"/>
    </xf>
    <xf borderId="0" fillId="6" fontId="18" numFmtId="1" xfId="0" applyAlignment="1" applyFill="1" applyFont="1" applyNumberFormat="1">
      <alignment horizontal="right" vertical="bottom"/>
    </xf>
    <xf borderId="0" fillId="0" fontId="3" numFmtId="1" xfId="0" applyFont="1" applyNumberFormat="1"/>
    <xf borderId="0" fillId="0" fontId="3" numFmtId="3" xfId="0" applyFont="1" applyNumberFormat="1"/>
    <xf borderId="0" fillId="0" fontId="19" numFmtId="0" xfId="0" applyAlignment="1" applyFont="1">
      <alignment shrinkToFit="0" wrapText="0"/>
    </xf>
    <xf borderId="5" fillId="8" fontId="3" numFmtId="0" xfId="0" applyBorder="1" applyFill="1" applyFont="1"/>
    <xf borderId="0" fillId="0" fontId="20" numFmtId="0" xfId="0" applyFont="1"/>
    <xf borderId="0" fillId="6" fontId="18" numFmtId="0" xfId="0" applyAlignment="1" applyFill="1" applyFont="1">
      <alignment horizontal="right" vertical="bottom"/>
    </xf>
    <xf borderId="0" fillId="6" fontId="1" numFmtId="0" xfId="0" applyFill="1" applyFont="1"/>
    <xf borderId="0" fillId="10" fontId="21" numFmtId="0" xfId="0" applyAlignment="1" applyFill="1" applyFont="1">
      <alignment horizontal="left" readingOrder="0"/>
    </xf>
    <xf borderId="0" fillId="0" fontId="3" numFmtId="0" xfId="0" applyAlignment="1" applyFont="1">
      <alignment readingOrder="0" textRotation="0"/>
    </xf>
    <xf borderId="0" fillId="6" fontId="1" numFmtId="0" xfId="0" applyAlignment="1" applyFill="1" applyFont="1">
      <alignment shrinkToFit="0" wrapText="0"/>
    </xf>
    <xf borderId="0" fillId="0" fontId="10" numFmtId="0" xfId="0" applyAlignment="1" applyFont="1">
      <alignment shrinkToFit="0" vertical="bottom" wrapText="0"/>
    </xf>
    <xf borderId="0" fillId="6" fontId="3" numFmtId="0" xfId="0" applyAlignment="1" applyFill="1" applyFont="1">
      <alignment shrinkToFit="0" wrapText="0"/>
    </xf>
    <xf borderId="0" fillId="6" fontId="12" numFmtId="0" xfId="0" applyFill="1" applyFont="1"/>
    <xf borderId="6" fillId="6" fontId="3" numFmtId="0" xfId="0" applyBorder="1" applyFill="1" applyFont="1"/>
    <xf borderId="0" fillId="6" fontId="4" numFmtId="0" xfId="0" applyFill="1" applyFont="1"/>
    <xf borderId="7" fillId="8" fontId="3" numFmtId="0" xfId="0" applyBorder="1" applyFill="1" applyFont="1"/>
    <xf borderId="0" fillId="6" fontId="12" numFmtId="0" xfId="0" applyAlignment="1" applyFill="1" applyFont="1">
      <alignment readingOrder="0"/>
    </xf>
    <xf borderId="0" fillId="3" fontId="22" numFmtId="0" xfId="0" applyFill="1" applyFont="1"/>
    <xf borderId="0" fillId="0" fontId="23" numFmtId="0" xfId="0" applyAlignment="1" applyFont="1">
      <alignment shrinkToFit="0" wrapText="0"/>
    </xf>
    <xf borderId="0" fillId="3" fontId="24" numFmtId="165" xfId="0" applyFill="1" applyFont="1" applyNumberFormat="1"/>
    <xf borderId="0" fillId="0" fontId="20" numFmtId="0" xfId="0" applyAlignment="1" applyFont="1">
      <alignment readingOrder="0"/>
    </xf>
    <xf borderId="0" fillId="0" fontId="25" numFmtId="0" xfId="0" applyFont="1"/>
    <xf borderId="8" fillId="0" fontId="13" numFmtId="0" xfId="0" applyAlignment="1" applyBorder="1" applyFont="1">
      <alignment readingOrder="0"/>
    </xf>
    <xf borderId="0" fillId="0" fontId="13" numFmtId="0" xfId="0" applyFont="1"/>
    <xf borderId="0" fillId="3" fontId="22" numFmtId="165" xfId="0" applyFill="1" applyFont="1" applyNumberFormat="1"/>
    <xf borderId="9" fillId="8" fontId="3" numFmtId="0" xfId="0" applyBorder="1" applyFill="1" applyFont="1"/>
    <xf borderId="0" fillId="0" fontId="25" numFmtId="165" xfId="0" applyFont="1" applyNumberFormat="1"/>
    <xf borderId="0" fillId="11" fontId="3" numFmtId="0" xfId="0" applyFill="1" applyFont="1"/>
    <xf borderId="0" fillId="11" fontId="1" numFmtId="0" xfId="0" applyFill="1" applyFont="1"/>
    <xf borderId="5" fillId="6" fontId="3" numFmtId="0" xfId="0" applyBorder="1" applyFill="1" applyFont="1"/>
    <xf borderId="0" fillId="0" fontId="13" numFmtId="0" xfId="0" applyAlignment="1" applyFont="1">
      <alignment readingOrder="0"/>
    </xf>
    <xf borderId="10" fillId="6" fontId="1" numFmtId="0" xfId="0" applyBorder="1" applyFill="1" applyFont="1"/>
    <xf borderId="0" fillId="0" fontId="15" numFmtId="165" xfId="0" applyFont="1" applyNumberFormat="1"/>
    <xf borderId="11" fillId="8" fontId="2" numFmtId="0" xfId="0" applyAlignment="1" applyBorder="1" applyFill="1" applyFont="1">
      <alignment readingOrder="0" vertical="bottom"/>
    </xf>
    <xf borderId="10" fillId="6" fontId="3" numFmtId="0" xfId="0" applyBorder="1" applyFill="1" applyFont="1"/>
    <xf borderId="12" fillId="3" fontId="24" numFmtId="165" xfId="0" applyBorder="1" applyFill="1" applyFont="1" applyNumberFormat="1"/>
    <xf borderId="13" fillId="0" fontId="17" numFmtId="0" xfId="0" applyBorder="1" applyFont="1"/>
    <xf borderId="0" fillId="12" fontId="3" numFmtId="0" xfId="0" applyFill="1" applyFont="1"/>
    <xf borderId="0" fillId="0" fontId="13" numFmtId="0" xfId="0" applyAlignment="1" applyFont="1">
      <alignment readingOrder="0" shrinkToFit="0" wrapText="1"/>
    </xf>
    <xf borderId="14" fillId="0" fontId="13" numFmtId="0" xfId="0" applyAlignment="1" applyBorder="1" applyFont="1">
      <alignment readingOrder="0" shrinkToFit="0" wrapText="1"/>
    </xf>
    <xf borderId="15" fillId="0" fontId="17" numFmtId="0" xfId="0" applyBorder="1" applyFont="1"/>
    <xf borderId="8" fillId="12" fontId="3" numFmtId="0" xfId="0" applyBorder="1" applyFill="1" applyFont="1"/>
    <xf borderId="14" fillId="0" fontId="13" numFmtId="0" xfId="0" applyAlignment="1" applyBorder="1" applyFont="1">
      <alignment readingOrder="0"/>
    </xf>
    <xf borderId="9" fillId="12" fontId="3" numFmtId="0" xfId="0" applyBorder="1" applyFill="1" applyFont="1"/>
    <xf borderId="15" fillId="0" fontId="13" numFmtId="0" xfId="0" applyAlignment="1" applyBorder="1" applyFont="1">
      <alignment readingOrder="0"/>
    </xf>
    <xf borderId="4" fillId="6" fontId="1" numFmtId="0" xfId="0" applyBorder="1" applyFill="1" applyFont="1"/>
    <xf borderId="4" fillId="6" fontId="3" numFmtId="0" xfId="0" applyBorder="1" applyFill="1" applyFont="1"/>
    <xf borderId="0" fillId="6" fontId="3" numFmtId="0" xfId="0" applyAlignment="1" applyFill="1" applyFont="1">
      <alignment readingOrder="0"/>
    </xf>
    <xf borderId="0" fillId="0" fontId="26" numFmtId="0" xfId="0" applyAlignment="1" applyFont="1">
      <alignment vertical="bottom"/>
    </xf>
    <xf borderId="16" fillId="8" fontId="2" numFmtId="0" xfId="0" applyAlignment="1" applyBorder="1" applyFill="1" applyFont="1">
      <alignment readingOrder="0" vertical="bottom"/>
    </xf>
    <xf borderId="0" fillId="0" fontId="2" numFmtId="0" xfId="0" applyAlignment="1" applyFont="1">
      <alignment vertical="bottom"/>
    </xf>
    <xf borderId="0" fillId="6" fontId="1" numFmtId="1" xfId="0" applyFill="1" applyFont="1" applyNumberFormat="1"/>
    <xf borderId="17" fillId="0" fontId="27" numFmtId="0" xfId="0" applyBorder="1" applyFont="1"/>
    <xf borderId="0" fillId="0" fontId="28" numFmtId="0" xfId="0" applyAlignment="1" applyFont="1">
      <alignment horizontal="left"/>
    </xf>
    <xf borderId="0" fillId="0" fontId="28" numFmtId="4" xfId="0" applyAlignment="1" applyFont="1" applyNumberFormat="1">
      <alignment horizontal="left"/>
    </xf>
    <xf borderId="0" fillId="2" fontId="29" numFmtId="0" xfId="0" applyAlignment="1" applyFill="1" applyFont="1">
      <alignment horizontal="left" readingOrder="0" shrinkToFit="0" wrapText="1"/>
    </xf>
    <xf borderId="0" fillId="0" fontId="2" numFmtId="0" xfId="0" applyAlignment="1" applyFont="1">
      <alignment horizontal="right" vertical="bottom"/>
    </xf>
    <xf borderId="0" fillId="13" fontId="2" numFmtId="164" xfId="0" applyAlignment="1" applyFill="1" applyFont="1" applyNumberFormat="1">
      <alignment readingOrder="0"/>
    </xf>
    <xf borderId="0" fillId="0" fontId="28" numFmtId="165" xfId="0" applyAlignment="1" applyFont="1" applyNumberFormat="1">
      <alignment horizontal="left" readingOrder="0"/>
    </xf>
    <xf borderId="0" fillId="0" fontId="2" numFmtId="164" xfId="0" applyFont="1" applyNumberFormat="1"/>
    <xf borderId="0" fillId="0" fontId="30" numFmtId="0" xfId="0" applyAlignment="1" applyFont="1">
      <alignment readingOrder="0" shrinkToFit="0" wrapText="0"/>
    </xf>
    <xf borderId="0" fillId="0" fontId="28" numFmtId="165" xfId="0" applyAlignment="1" applyFont="1" applyNumberFormat="1">
      <alignment horizontal="left"/>
    </xf>
    <xf borderId="0" fillId="13" fontId="2" numFmtId="164" xfId="0" applyFill="1" applyFont="1" applyNumberFormat="1"/>
    <xf borderId="0" fillId="6" fontId="28" numFmtId="0" xfId="0" applyFill="1" applyFont="1"/>
    <xf borderId="0" fillId="0" fontId="28" numFmtId="0" xfId="0" applyFont="1"/>
    <xf borderId="0" fillId="0" fontId="31" numFmtId="0" xfId="0" applyAlignment="1" applyFont="1">
      <alignment shrinkToFit="0" wrapText="0"/>
    </xf>
    <xf borderId="0" fillId="13" fontId="3" numFmtId="0" xfId="0" applyAlignment="1" applyFill="1" applyFont="1">
      <alignment horizontal="left"/>
    </xf>
    <xf borderId="0" fillId="14" fontId="2" numFmtId="164" xfId="0" applyAlignment="1" applyFill="1" applyFont="1" applyNumberFormat="1">
      <alignment vertical="bottom"/>
    </xf>
    <xf borderId="0" fillId="0" fontId="12" numFmtId="0" xfId="0" applyAlignment="1" applyFont="1">
      <alignment readingOrder="0" shrinkToFit="0" wrapText="1"/>
    </xf>
    <xf borderId="0" fillId="15" fontId="2" numFmtId="164" xfId="0" applyAlignment="1" applyFill="1" applyFont="1" applyNumberFormat="1">
      <alignment vertical="bottom"/>
    </xf>
    <xf borderId="0" fillId="0" fontId="32" numFmtId="0" xfId="0" applyAlignment="1" applyFont="1">
      <alignment vertical="bottom"/>
    </xf>
    <xf borderId="0" fillId="0" fontId="3" numFmtId="165" xfId="0" applyFont="1" applyNumberFormat="1"/>
    <xf borderId="0" fillId="0" fontId="33" numFmtId="0" xfId="0" applyAlignment="1" applyFont="1">
      <alignment vertical="bottom"/>
    </xf>
    <xf borderId="0" fillId="16" fontId="2" numFmtId="164" xfId="0" applyAlignment="1" applyFill="1" applyFont="1" applyNumberFormat="1">
      <alignment vertical="bottom"/>
    </xf>
    <xf borderId="0" fillId="0" fontId="32" numFmtId="0" xfId="0" applyAlignment="1" applyFont="1">
      <alignment readingOrder="0" vertical="bottom"/>
    </xf>
    <xf borderId="0" fillId="0" fontId="34" numFmtId="0" xfId="0" applyAlignment="1" applyFont="1">
      <alignment readingOrder="0" shrinkToFit="0" wrapText="0"/>
    </xf>
    <xf borderId="0" fillId="0" fontId="32" numFmtId="0" xfId="0" applyAlignment="1" applyFont="1">
      <alignment shrinkToFit="0" vertical="bottom" wrapText="0"/>
    </xf>
    <xf borderId="18" fillId="0" fontId="32" numFmtId="0" xfId="0" applyAlignment="1" applyBorder="1" applyFont="1">
      <alignment readingOrder="0" shrinkToFit="0" vertical="bottom" wrapText="0"/>
    </xf>
    <xf borderId="18" fillId="0" fontId="2" numFmtId="0" xfId="0" applyAlignment="1" applyBorder="1" applyFont="1">
      <alignment vertical="bottom"/>
    </xf>
    <xf borderId="18" fillId="0" fontId="2" numFmtId="164" xfId="0" applyAlignment="1" applyBorder="1" applyFont="1" applyNumberFormat="1">
      <alignment vertical="bottom"/>
    </xf>
    <xf borderId="0" fillId="0" fontId="26" numFmtId="164" xfId="0" applyAlignment="1" applyFont="1" applyNumberFormat="1">
      <alignment vertical="bottom"/>
    </xf>
    <xf borderId="0" fillId="11" fontId="2" numFmtId="0" xfId="0" applyAlignment="1" applyFill="1" applyFont="1">
      <alignment vertical="bottom"/>
    </xf>
    <xf borderId="0" fillId="11" fontId="2" numFmtId="0" xfId="0" applyAlignment="1" applyFill="1" applyFont="1">
      <alignment readingOrder="0" shrinkToFit="0" vertical="bottom" wrapText="0"/>
    </xf>
    <xf borderId="0" fillId="0" fontId="28" numFmtId="1" xfId="0" applyAlignment="1" applyFont="1" applyNumberFormat="1">
      <alignment horizontal="left"/>
    </xf>
    <xf borderId="0" fillId="0" fontId="32" numFmtId="0" xfId="0" applyAlignment="1" applyFont="1">
      <alignment horizontal="right" vertical="bottom"/>
    </xf>
    <xf borderId="0" fillId="0" fontId="2" numFmtId="164" xfId="0" applyAlignment="1" applyFont="1" applyNumberFormat="1">
      <alignment horizontal="right" vertical="bottom"/>
    </xf>
    <xf borderId="0" fillId="0" fontId="26" numFmtId="164" xfId="0" applyAlignment="1" applyFont="1" applyNumberFormat="1">
      <alignment horizontal="right" vertical="bottom"/>
    </xf>
    <xf borderId="19" fillId="0" fontId="17" numFmtId="0" xfId="0" applyBorder="1" applyFont="1"/>
    <xf borderId="20" fillId="0" fontId="17" numFmtId="0" xfId="0" applyBorder="1" applyFont="1"/>
    <xf borderId="0" fillId="11" fontId="2" numFmtId="0" xfId="0" applyAlignment="1" applyFill="1" applyFont="1">
      <alignment horizontal="right" vertical="bottom"/>
    </xf>
    <xf borderId="0" fillId="12" fontId="2" numFmtId="0" xfId="0" applyAlignment="1" applyFill="1" applyFont="1">
      <alignment shrinkToFit="0" vertical="bottom" wrapText="0"/>
    </xf>
    <xf borderId="0" fillId="3" fontId="35" numFmtId="0" xfId="0" applyFill="1" applyFont="1"/>
    <xf borderId="0" fillId="13" fontId="2" numFmtId="0" xfId="0" applyAlignment="1" applyFill="1" applyFont="1">
      <alignment shrinkToFit="0" vertical="bottom" wrapText="0"/>
    </xf>
    <xf borderId="0" fillId="0" fontId="3" numFmtId="4" xfId="0" applyFont="1" applyNumberFormat="1"/>
    <xf borderId="0" fillId="0" fontId="36" numFmtId="0" xfId="0" applyAlignment="1" applyFont="1">
      <alignment shrinkToFit="0" wrapText="0"/>
    </xf>
    <xf borderId="0" fillId="16" fontId="2" numFmtId="164" xfId="0" applyAlignment="1" applyFill="1" applyFont="1" applyNumberFormat="1">
      <alignment shrinkToFit="0" vertical="bottom" wrapText="0"/>
    </xf>
    <xf borderId="0" fillId="14" fontId="2" numFmtId="164" xfId="0" applyAlignment="1" applyFill="1" applyFont="1" applyNumberFormat="1">
      <alignment shrinkToFit="0" vertical="bottom" wrapText="0"/>
    </xf>
    <xf borderId="0" fillId="0" fontId="2" numFmtId="0" xfId="0" applyAlignment="1" applyFont="1">
      <alignment vertical="bottom"/>
    </xf>
    <xf borderId="0" fillId="11" fontId="2" numFmtId="0" xfId="0" applyAlignment="1" applyFill="1" applyFont="1">
      <alignment horizontal="right" vertical="bottom"/>
    </xf>
    <xf borderId="0" fillId="15" fontId="2" numFmtId="164" xfId="0" applyAlignment="1" applyFill="1" applyFont="1" applyNumberFormat="1">
      <alignment shrinkToFit="0" vertical="bottom" wrapText="0"/>
    </xf>
    <xf borderId="0" fillId="6" fontId="37" numFmtId="0" xfId="0" applyFill="1" applyFont="1"/>
    <xf borderId="0" fillId="0" fontId="28" numFmtId="0" xfId="0" applyAlignment="1" applyFont="1">
      <alignment horizontal="left" readingOrder="0"/>
    </xf>
    <xf borderId="0" fillId="0" fontId="38" numFmtId="0" xfId="0" applyFont="1"/>
    <xf borderId="0" fillId="0" fontId="39" numFmtId="0" xfId="0" applyAlignment="1" applyFont="1">
      <alignment horizontal="left" readingOrder="0"/>
    </xf>
    <xf borderId="0" fillId="0" fontId="1" numFmtId="164" xfId="0" applyFont="1" applyNumberFormat="1"/>
    <xf borderId="0" fillId="0" fontId="12" numFmtId="0" xfId="0" applyAlignment="1" applyFont="1">
      <alignment readingOrder="0"/>
    </xf>
    <xf borderId="0" fillId="0" fontId="33" numFmtId="3" xfId="0" applyAlignment="1" applyFont="1" applyNumberFormat="1">
      <alignment vertical="bottom"/>
    </xf>
    <xf borderId="0" fillId="2" fontId="15" numFmtId="0" xfId="0" applyFill="1" applyFont="1"/>
    <xf borderId="0" fillId="13" fontId="3" numFmtId="164" xfId="0" applyAlignment="1" applyFill="1" applyFont="1" applyNumberFormat="1">
      <alignment readingOrder="0" vertical="center"/>
    </xf>
    <xf borderId="0" fillId="0" fontId="12" numFmtId="0" xfId="0" applyFont="1"/>
    <xf borderId="0" fillId="13" fontId="3" numFmtId="164" xfId="0" applyAlignment="1" applyFill="1" applyFont="1" applyNumberFormat="1">
      <alignment vertical="center"/>
    </xf>
    <xf borderId="0" fillId="2" fontId="15" numFmtId="0" xfId="0" applyAlignment="1" applyFill="1" applyFont="1">
      <alignment readingOrder="0"/>
    </xf>
    <xf borderId="0" fillId="14" fontId="3" numFmtId="164" xfId="0" applyFill="1" applyFont="1" applyNumberFormat="1"/>
    <xf borderId="0" fillId="15" fontId="3" numFmtId="164" xfId="0" applyFill="1" applyFont="1" applyNumberFormat="1"/>
    <xf borderId="0" fillId="0" fontId="40" numFmtId="0" xfId="0" applyAlignment="1" applyFont="1">
      <alignment horizontal="left"/>
    </xf>
    <xf borderId="0" fillId="0" fontId="41" numFmtId="0" xfId="0" applyAlignment="1" applyFont="1">
      <alignment shrinkToFit="0" vertical="bottom" wrapText="0"/>
    </xf>
    <xf borderId="0" fillId="0" fontId="42" numFmtId="0" xfId="0" applyAlignment="1" applyFont="1">
      <alignment vertical="bottom"/>
    </xf>
    <xf borderId="18" fillId="0" fontId="40" numFmtId="0" xfId="0" applyAlignment="1" applyBorder="1" applyFont="1">
      <alignment horizontal="left" readingOrder="0"/>
    </xf>
    <xf borderId="18" fillId="0" fontId="3" numFmtId="0" xfId="0" applyAlignment="1" applyBorder="1" applyFont="1">
      <alignment horizontal="left"/>
    </xf>
    <xf borderId="18" fillId="0" fontId="1" numFmtId="0" xfId="0" applyAlignment="1" applyBorder="1" applyFont="1">
      <alignment horizontal="left"/>
    </xf>
    <xf borderId="18" fillId="0" fontId="3" numFmtId="0" xfId="0" applyAlignment="1" applyBorder="1" applyFont="1">
      <alignment horizontal="right"/>
    </xf>
    <xf borderId="18" fillId="0" fontId="3" numFmtId="164" xfId="0" applyBorder="1" applyFont="1" applyNumberFormat="1"/>
    <xf borderId="18" fillId="0" fontId="3" numFmtId="0" xfId="0" applyBorder="1" applyFont="1"/>
    <xf borderId="0" fillId="3" fontId="18" numFmtId="0" xfId="0" applyAlignment="1" applyFill="1" applyFont="1">
      <alignment vertical="bottom"/>
    </xf>
    <xf borderId="0" fillId="11" fontId="3" numFmtId="0" xfId="0" applyAlignment="1" applyFill="1" applyFont="1">
      <alignment readingOrder="0"/>
    </xf>
    <xf borderId="0" fillId="0" fontId="40" numFmtId="0" xfId="0" applyAlignment="1" applyFont="1">
      <alignment horizontal="right"/>
    </xf>
    <xf borderId="0" fillId="13" fontId="3" numFmtId="0" xfId="0" applyFill="1" applyFont="1"/>
    <xf borderId="0" fillId="0" fontId="43" numFmtId="0" xfId="0" applyAlignment="1" applyFont="1">
      <alignment readingOrder="0"/>
    </xf>
    <xf borderId="0" fillId="16" fontId="3" numFmtId="164" xfId="0" applyAlignment="1" applyFill="1" applyFont="1" applyNumberFormat="1">
      <alignment readingOrder="0"/>
    </xf>
    <xf borderId="0" fillId="0" fontId="41" numFmtId="0" xfId="0" applyAlignment="1" applyFont="1">
      <alignment readingOrder="0" shrinkToFit="0" vertical="bottom" wrapText="0"/>
    </xf>
    <xf borderId="0" fillId="0" fontId="3" numFmtId="165" xfId="0" applyAlignment="1" applyFont="1" applyNumberFormat="1">
      <alignment readingOrder="0"/>
    </xf>
    <xf borderId="0" fillId="3" fontId="44" numFmtId="0" xfId="0" applyAlignment="1" applyFill="1" applyFont="1">
      <alignment vertical="bottom"/>
    </xf>
    <xf borderId="0" fillId="3" fontId="2" numFmtId="0" xfId="0" applyAlignment="1" applyFill="1" applyFont="1">
      <alignment vertical="bottom"/>
    </xf>
    <xf borderId="0" fillId="0" fontId="45" numFmtId="0" xfId="0" applyAlignment="1" applyFont="1">
      <alignment readingOrder="0" shrinkToFit="0" wrapText="0"/>
    </xf>
    <xf borderId="0" fillId="17" fontId="1" numFmtId="0" xfId="0" applyAlignment="1" applyFill="1" applyFont="1">
      <alignment readingOrder="0" shrinkToFit="0" wrapText="0"/>
    </xf>
    <xf borderId="0" fillId="0" fontId="46" numFmtId="0" xfId="0" applyAlignment="1" applyFont="1">
      <alignment readingOrder="0"/>
    </xf>
    <xf borderId="0" fillId="3" fontId="24" numFmtId="0" xfId="0" applyFill="1" applyFont="1"/>
    <xf borderId="0" fillId="0" fontId="3" numFmtId="164" xfId="0" applyAlignment="1" applyFont="1" applyNumberFormat="1">
      <alignment vertical="center"/>
    </xf>
    <xf borderId="0" fillId="0" fontId="47" numFmtId="0" xfId="0" applyAlignment="1" applyFont="1">
      <alignment readingOrder="0"/>
    </xf>
    <xf borderId="0" fillId="6" fontId="37" numFmtId="165" xfId="0" applyFill="1" applyFont="1" applyNumberFormat="1"/>
    <xf borderId="0" fillId="6" fontId="22" numFmtId="0" xfId="0" applyFill="1" applyFont="1"/>
    <xf borderId="0" fillId="0" fontId="3" numFmtId="1" xfId="0" applyAlignment="1" applyFont="1" applyNumberFormat="1">
      <alignment readingOrder="0"/>
    </xf>
    <xf borderId="0" fillId="6" fontId="22" numFmtId="165" xfId="0" applyFill="1" applyFont="1" applyNumberFormat="1"/>
    <xf borderId="0" fillId="0" fontId="48" numFmtId="0" xfId="0" applyAlignment="1" applyFont="1">
      <alignment readingOrder="0" shrinkToFit="0" wrapText="1"/>
    </xf>
    <xf borderId="0" fillId="0" fontId="49" numFmtId="0" xfId="0" applyAlignment="1" applyFont="1">
      <alignment shrinkToFit="0" wrapText="0"/>
    </xf>
    <xf borderId="0" fillId="0" fontId="3" numFmtId="0" xfId="0" applyAlignment="1" applyFont="1">
      <alignment horizontal="left" readingOrder="0"/>
    </xf>
    <xf borderId="0" fillId="0" fontId="2" numFmtId="4" xfId="0" applyAlignment="1" applyFont="1" applyNumberFormat="1">
      <alignment vertical="bottom"/>
    </xf>
    <xf borderId="0" fillId="0" fontId="41" numFmtId="0" xfId="0" applyAlignment="1" applyFont="1">
      <alignment vertical="bottom"/>
    </xf>
    <xf borderId="0" fillId="6" fontId="24" numFmtId="0" xfId="0" applyFill="1" applyFont="1"/>
    <xf borderId="0" fillId="6" fontId="25" numFmtId="0" xfId="0" applyFill="1" applyFont="1"/>
    <xf borderId="0" fillId="0" fontId="33" numFmtId="165" xfId="0" applyAlignment="1" applyFont="1" applyNumberFormat="1">
      <alignment readingOrder="0" vertical="bottom"/>
    </xf>
    <xf borderId="0" fillId="0" fontId="33" numFmtId="165" xfId="0" applyAlignment="1" applyFont="1" applyNumberFormat="1">
      <alignment vertical="bottom"/>
    </xf>
    <xf borderId="0" fillId="2" fontId="15" numFmtId="165" xfId="0" applyFill="1" applyFont="1" applyNumberFormat="1"/>
    <xf borderId="0" fillId="3" fontId="24" numFmtId="0" xfId="0" applyAlignment="1" applyFill="1" applyFont="1">
      <alignment readingOrder="0"/>
    </xf>
    <xf borderId="0" fillId="0" fontId="12" numFmtId="1" xfId="0" applyFont="1" applyNumberFormat="1"/>
    <xf borderId="1" fillId="0" fontId="50" numFmtId="0" xfId="0" applyAlignment="1" applyBorder="1" applyFont="1">
      <alignment shrinkToFit="0" vertical="bottom" wrapText="0"/>
    </xf>
    <xf borderId="0" fillId="0" fontId="12" numFmtId="165" xfId="0" applyFont="1" applyNumberFormat="1"/>
    <xf borderId="0" fillId="0" fontId="48" numFmtId="0" xfId="0" applyAlignment="1" applyFont="1">
      <alignment shrinkToFit="0" wrapText="1"/>
    </xf>
    <xf borderId="0" fillId="0" fontId="51" numFmtId="0" xfId="0" applyAlignment="1" applyFont="1">
      <alignment readingOrder="0" shrinkToFit="0" wrapText="0"/>
    </xf>
    <xf borderId="0" fillId="0" fontId="52" numFmtId="0" xfId="0" applyFont="1"/>
    <xf borderId="0" fillId="0" fontId="2" numFmtId="3" xfId="0" applyAlignment="1" applyFont="1" applyNumberFormat="1">
      <alignment horizontal="right" vertical="bottom"/>
    </xf>
    <xf borderId="18" fillId="0" fontId="2" numFmtId="0" xfId="0" applyAlignment="1" applyBorder="1" applyFont="1">
      <alignment vertical="bottom"/>
    </xf>
    <xf borderId="0" fillId="11" fontId="2" numFmtId="0" xfId="0" applyAlignment="1" applyFill="1" applyFont="1">
      <alignment vertical="bottom"/>
    </xf>
    <xf borderId="0" fillId="3" fontId="24" numFmtId="165" xfId="0" applyAlignment="1" applyFill="1" applyFont="1" applyNumberFormat="1">
      <alignment readingOrder="0"/>
    </xf>
    <xf borderId="0" fillId="0" fontId="33" numFmtId="0" xfId="0" applyAlignment="1" applyFont="1">
      <alignment vertical="bottom"/>
    </xf>
    <xf borderId="0" fillId="0" fontId="53" numFmtId="0" xfId="0" applyAlignment="1" applyFont="1">
      <alignment readingOrder="0" vertical="bottom"/>
    </xf>
    <xf borderId="0" fillId="0" fontId="2" numFmtId="0" xfId="0" applyAlignment="1" applyFont="1">
      <alignment horizontal="right" vertical="bottom"/>
    </xf>
    <xf borderId="0" fillId="11" fontId="2" numFmtId="0" xfId="0" applyAlignment="1" applyFill="1" applyFont="1">
      <alignment horizontal="right" vertical="bottom"/>
    </xf>
    <xf borderId="0" fillId="18" fontId="2" numFmtId="0" xfId="0" applyAlignment="1" applyFill="1" applyFont="1">
      <alignment vertical="bottom"/>
    </xf>
    <xf borderId="0" fillId="19" fontId="2" numFmtId="164" xfId="0" applyAlignment="1" applyFill="1" applyFont="1" applyNumberFormat="1">
      <alignment vertical="bottom"/>
    </xf>
    <xf borderId="0" fillId="0" fontId="54" numFmtId="0" xfId="0" applyAlignment="1" applyFont="1">
      <alignment readingOrder="0" shrinkToFit="0" wrapText="0"/>
    </xf>
    <xf borderId="0" fillId="0" fontId="13" numFmtId="165" xfId="0" applyFont="1" applyNumberFormat="1"/>
    <xf borderId="4" fillId="12" fontId="3" numFmtId="0" xfId="0" applyBorder="1" applyFill="1" applyFont="1"/>
    <xf borderId="0" fillId="0" fontId="55" numFmtId="0" xfId="0" applyAlignment="1" applyFont="1">
      <alignment shrinkToFit="0" wrapText="0"/>
    </xf>
    <xf borderId="0" fillId="11" fontId="2" numFmtId="164" xfId="0" applyAlignment="1" applyFill="1" applyFont="1" applyNumberFormat="1">
      <alignment vertical="bottom"/>
    </xf>
    <xf borderId="0" fillId="3" fontId="35" numFmtId="165" xfId="0" applyFill="1" applyFont="1" applyNumberFormat="1"/>
    <xf borderId="0" fillId="20" fontId="35" numFmtId="0" xfId="0" applyAlignment="1" applyFill="1" applyFont="1">
      <alignment readingOrder="0"/>
    </xf>
    <xf borderId="0" fillId="20" fontId="35" numFmtId="0" xfId="0" applyFill="1" applyFont="1"/>
    <xf borderId="0" fillId="11" fontId="2" numFmtId="164" xfId="0" applyAlignment="1" applyFill="1" applyFont="1" applyNumberFormat="1">
      <alignment horizontal="right" vertical="bottom"/>
    </xf>
    <xf borderId="0" fillId="20" fontId="35" numFmtId="165" xfId="0" applyFill="1" applyFont="1" applyNumberFormat="1"/>
    <xf borderId="0" fillId="7" fontId="35" numFmtId="0" xfId="0" applyAlignment="1" applyFill="1" applyFont="1">
      <alignment readingOrder="0"/>
    </xf>
    <xf borderId="0" fillId="7" fontId="35" numFmtId="0" xfId="0" applyFill="1" applyFont="1"/>
    <xf borderId="0" fillId="7" fontId="35" numFmtId="165" xfId="0" applyFill="1" applyFont="1" applyNumberFormat="1"/>
    <xf borderId="0" fillId="4" fontId="22" numFmtId="0" xfId="0" applyFill="1" applyFont="1"/>
    <xf borderId="0" fillId="4" fontId="22" numFmtId="165" xfId="0" applyFill="1" applyFont="1" applyNumberFormat="1"/>
    <xf borderId="0" fillId="21" fontId="56" numFmtId="0" xfId="0" applyAlignment="1" applyFill="1" applyFont="1">
      <alignment readingOrder="0"/>
    </xf>
    <xf borderId="0" fillId="21" fontId="13" numFmtId="0" xfId="0" applyFill="1" applyFont="1"/>
    <xf borderId="0" fillId="2" fontId="29" numFmtId="0" xfId="0" applyAlignment="1" applyFill="1" applyFont="1">
      <alignment horizontal="left"/>
    </xf>
    <xf borderId="0" fillId="0" fontId="3" numFmtId="3" xfId="0" applyAlignment="1" applyFont="1" applyNumberFormat="1">
      <alignment readingOrder="0"/>
    </xf>
    <xf borderId="0" fillId="0" fontId="57" numFmtId="165" xfId="0" applyAlignment="1" applyFont="1" applyNumberFormat="1">
      <alignment shrinkToFit="0" wrapText="0"/>
    </xf>
    <xf borderId="0" fillId="0" fontId="58" numFmtId="0" xfId="0" applyAlignment="1" applyFont="1">
      <alignment readingOrder="0" shrinkToFit="0" wrapText="0"/>
    </xf>
    <xf borderId="0" fillId="0" fontId="3" numFmtId="166" xfId="0" applyFont="1" applyNumberFormat="1"/>
    <xf borderId="0" fillId="2" fontId="29" numFmtId="0" xfId="0" applyAlignment="1" applyFill="1" applyFont="1">
      <alignment horizontal="left" readingOrder="0"/>
    </xf>
    <xf borderId="0" fillId="0" fontId="1" numFmtId="0" xfId="0" applyAlignment="1" applyFont="1">
      <alignment readingOrder="0" shrinkToFit="0" wrapText="0"/>
    </xf>
    <xf borderId="18" fillId="6" fontId="3" numFmtId="0" xfId="0" applyAlignment="1" applyBorder="1" applyFill="1" applyFont="1">
      <alignment readingOrder="0"/>
    </xf>
    <xf borderId="0" fillId="0" fontId="12" numFmtId="0" xfId="0" applyAlignment="1" applyFont="1">
      <alignment horizontal="left"/>
    </xf>
    <xf borderId="0" fillId="0" fontId="59" numFmtId="0" xfId="0" applyAlignment="1" applyFont="1">
      <alignment readingOrder="0" shrinkToFit="0" wrapText="0"/>
    </xf>
    <xf borderId="0" fillId="12" fontId="2" numFmtId="0" xfId="0" applyAlignment="1" applyFill="1" applyFont="1">
      <alignment vertical="bottom"/>
    </xf>
    <xf borderId="18" fillId="0" fontId="13" numFmtId="0" xfId="0" applyBorder="1" applyFont="1"/>
    <xf borderId="0" fillId="18" fontId="3" numFmtId="0" xfId="0" applyFill="1" applyFont="1"/>
    <xf borderId="0" fillId="0" fontId="60" numFmtId="0" xfId="0" applyAlignment="1" applyFont="1">
      <alignment readingOrder="0" vertical="bottom"/>
    </xf>
    <xf borderId="0" fillId="0" fontId="61" numFmtId="0" xfId="0" applyAlignment="1" applyFont="1">
      <alignment readingOrder="0" shrinkToFit="0" wrapText="0"/>
    </xf>
    <xf borderId="0" fillId="0" fontId="62" numFmtId="0" xfId="0" applyAlignment="1" applyFont="1">
      <alignment vertical="bottom"/>
    </xf>
    <xf borderId="0" fillId="18" fontId="3" numFmtId="0" xfId="0" applyAlignment="1" applyFill="1" applyFont="1">
      <alignment readingOrder="0"/>
    </xf>
    <xf borderId="0" fillId="0" fontId="40" numFmtId="0" xfId="0" applyAlignment="1" applyFont="1">
      <alignment horizontal="left" readingOrder="0"/>
    </xf>
    <xf borderId="0" fillId="14" fontId="3" numFmtId="164" xfId="0" applyAlignment="1" applyFill="1" applyFont="1" applyNumberFormat="1">
      <alignment readingOrder="0"/>
    </xf>
    <xf borderId="0" fillId="9" fontId="3" numFmtId="164" xfId="0" applyAlignment="1" applyFill="1" applyFont="1" applyNumberFormat="1">
      <alignment readingOrder="0"/>
    </xf>
    <xf borderId="0" fillId="0" fontId="27" numFmtId="0" xfId="0" applyAlignment="1" applyFont="1">
      <alignment readingOrder="0"/>
    </xf>
    <xf borderId="0" fillId="0" fontId="63" numFmtId="165" xfId="0" applyAlignment="1" applyFont="1" applyNumberFormat="1">
      <alignment readingOrder="0" shrinkToFit="0" wrapText="0"/>
    </xf>
    <xf borderId="8" fillId="17" fontId="3" numFmtId="0" xfId="0" applyBorder="1" applyFill="1" applyFont="1"/>
    <xf borderId="0" fillId="0" fontId="1" numFmtId="0" xfId="0" applyAlignment="1" applyFont="1">
      <alignment readingOrder="0"/>
    </xf>
    <xf borderId="0" fillId="0" fontId="64" numFmtId="0" xfId="0" applyAlignment="1" applyFont="1">
      <alignment readingOrder="0" shrinkToFit="0" wrapText="0"/>
    </xf>
    <xf borderId="8" fillId="12" fontId="3" numFmtId="0" xfId="0" applyAlignment="1" applyBorder="1" applyFill="1" applyFont="1">
      <alignment readingOrder="0"/>
    </xf>
    <xf borderId="0" fillId="0" fontId="65" numFmtId="0" xfId="0" applyAlignment="1" applyFont="1">
      <alignment vertical="bottom"/>
    </xf>
    <xf borderId="0" fillId="0" fontId="13" numFmtId="1" xfId="0" applyFont="1" applyNumberFormat="1"/>
    <xf borderId="0" fillId="0" fontId="3" numFmtId="0" xfId="0" applyAlignment="1" applyFont="1">
      <alignment shrinkToFit="0" wrapText="0"/>
    </xf>
    <xf borderId="0" fillId="0" fontId="66" numFmtId="0" xfId="0" applyAlignment="1" applyFont="1">
      <alignment readingOrder="0" shrinkToFit="0" wrapText="0"/>
    </xf>
    <xf borderId="0" fillId="0" fontId="13" numFmtId="0" xfId="0" applyAlignment="1" applyFont="1">
      <alignment readingOrder="0" shrinkToFit="0" wrapText="0"/>
    </xf>
    <xf borderId="0" fillId="0" fontId="40" numFmtId="0" xfId="0" applyAlignment="1" applyFont="1">
      <alignment horizontal="left" shrinkToFit="0" wrapText="0"/>
    </xf>
    <xf borderId="0" fillId="2" fontId="67" numFmtId="0" xfId="0" applyAlignment="1" applyFill="1" applyFont="1">
      <alignment readingOrder="0"/>
    </xf>
    <xf borderId="1" fillId="0" fontId="2" numFmtId="0" xfId="0" applyAlignment="1" applyBorder="1" applyFont="1">
      <alignment horizontal="right" vertical="bottom"/>
    </xf>
    <xf borderId="0" fillId="0" fontId="68" numFmtId="0" xfId="0" applyAlignment="1" applyFont="1">
      <alignment horizontal="left" readingOrder="0"/>
    </xf>
    <xf borderId="0" fillId="22" fontId="69" numFmtId="0" xfId="0" applyAlignment="1" applyFill="1" applyFont="1">
      <alignment readingOrder="0"/>
    </xf>
    <xf borderId="0" fillId="0" fontId="13" numFmtId="1" xfId="0" applyAlignment="1" applyFont="1" applyNumberFormat="1">
      <alignment readingOrder="0"/>
    </xf>
    <xf borderId="12" fillId="0" fontId="27" numFmtId="0" xfId="0" applyAlignment="1" applyBorder="1" applyFont="1">
      <alignment readingOrder="0"/>
    </xf>
    <xf borderId="21" fillId="0" fontId="13" numFmtId="0" xfId="0" applyBorder="1" applyFont="1"/>
    <xf borderId="21" fillId="0" fontId="13" numFmtId="0" xfId="0" applyAlignment="1" applyBorder="1" applyFont="1">
      <alignment readingOrder="0"/>
    </xf>
    <xf borderId="13" fillId="0" fontId="13" numFmtId="0" xfId="0" applyAlignment="1" applyBorder="1" applyFont="1">
      <alignment readingOrder="0"/>
    </xf>
    <xf borderId="0" fillId="6" fontId="13" numFmtId="0" xfId="0" applyAlignment="1" applyFill="1" applyFont="1">
      <alignment readingOrder="0"/>
    </xf>
    <xf borderId="0" fillId="6" fontId="27" numFmtId="0" xfId="0" applyAlignment="1" applyFill="1" applyFont="1">
      <alignment horizontal="right" readingOrder="0"/>
    </xf>
    <xf borderId="0" fillId="22" fontId="3" numFmtId="164" xfId="0" applyAlignment="1" applyFill="1" applyFont="1" applyNumberFormat="1">
      <alignment readingOrder="0"/>
    </xf>
    <xf borderId="0" fillId="0" fontId="13" numFmtId="164" xfId="0" applyFont="1" applyNumberFormat="1"/>
    <xf borderId="15" fillId="0" fontId="13" numFmtId="0" xfId="0" applyBorder="1" applyFont="1"/>
    <xf borderId="14" fillId="0" fontId="13" numFmtId="0" xfId="0" applyBorder="1" applyFont="1"/>
    <xf borderId="0" fillId="18" fontId="3" numFmtId="164" xfId="0" applyAlignment="1" applyFill="1" applyFont="1" applyNumberFormat="1">
      <alignment readingOrder="0"/>
    </xf>
    <xf borderId="0" fillId="23" fontId="3" numFmtId="0" xfId="0" applyAlignment="1" applyFill="1" applyFont="1">
      <alignment readingOrder="0"/>
    </xf>
    <xf borderId="0" fillId="24" fontId="3" numFmtId="164" xfId="0" applyAlignment="1" applyFill="1" applyFont="1" applyNumberFormat="1">
      <alignment readingOrder="0"/>
    </xf>
    <xf borderId="0" fillId="25" fontId="3" numFmtId="164" xfId="0" applyAlignment="1" applyFill="1" applyFont="1" applyNumberFormat="1">
      <alignment readingOrder="0"/>
    </xf>
    <xf borderId="22" fillId="0" fontId="13" numFmtId="0" xfId="0" applyBorder="1" applyFont="1"/>
    <xf borderId="18" fillId="0" fontId="13" numFmtId="164" xfId="0" applyBorder="1" applyFont="1" applyNumberFormat="1"/>
    <xf borderId="17" fillId="0" fontId="13" numFmtId="0" xfId="0" applyBorder="1" applyFont="1"/>
    <xf borderId="0" fillId="6" fontId="3" numFmtId="0" xfId="0" applyAlignment="1" applyFill="1" applyFont="1">
      <alignment horizontal="left" readingOrder="0"/>
    </xf>
    <xf borderId="0" fillId="6" fontId="39" numFmtId="0" xfId="0" applyAlignment="1" applyFill="1" applyFont="1">
      <alignment horizontal="right" readingOrder="0"/>
    </xf>
    <xf borderId="0" fillId="26" fontId="3" numFmtId="164" xfId="0" applyAlignment="1" applyFill="1" applyFont="1" applyNumberFormat="1">
      <alignment readingOrder="0"/>
    </xf>
    <xf borderId="18" fillId="6" fontId="40" numFmtId="0" xfId="0" applyAlignment="1" applyBorder="1" applyFill="1" applyFont="1">
      <alignment horizontal="left" readingOrder="0"/>
    </xf>
    <xf borderId="0" fillId="6" fontId="1" numFmtId="0" xfId="0" applyAlignment="1" applyFill="1" applyFont="1">
      <alignment horizontal="left"/>
    </xf>
    <xf borderId="0" fillId="0" fontId="3" numFmtId="164" xfId="0" applyAlignment="1" applyFont="1" applyNumberFormat="1">
      <alignment horizontal="right"/>
    </xf>
    <xf borderId="0" fillId="26" fontId="70" numFmtId="164" xfId="0" applyAlignment="1" applyFill="1" applyFont="1" applyNumberFormat="1">
      <alignment horizontal="left" readingOrder="0"/>
    </xf>
    <xf borderId="0" fillId="0" fontId="13" numFmtId="0" xfId="0" applyAlignment="1" applyFont="1">
      <alignment shrinkToFit="0" wrapText="0"/>
    </xf>
    <xf borderId="0" fillId="6" fontId="71" numFmtId="165" xfId="0" applyAlignment="1" applyFill="1" applyFont="1" applyNumberFormat="1">
      <alignment readingOrder="0" shrinkToFit="0" vertical="bottom" wrapText="0"/>
    </xf>
    <xf borderId="0" fillId="6" fontId="71" numFmtId="165" xfId="0" applyAlignment="1" applyFill="1" applyFont="1" applyNumberFormat="1">
      <alignment shrinkToFit="0" vertical="bottom" wrapText="0"/>
    </xf>
    <xf borderId="0" fillId="0" fontId="72" numFmtId="0" xfId="0" applyAlignment="1" applyFont="1">
      <alignment horizontal="center" vertical="bottom"/>
    </xf>
    <xf borderId="0" fillId="0" fontId="73" numFmtId="165" xfId="0" applyAlignment="1" applyFont="1" applyNumberFormat="1">
      <alignment horizontal="right" vertical="bottom"/>
    </xf>
    <xf borderId="0" fillId="6" fontId="74" numFmtId="166" xfId="0" applyAlignment="1" applyFill="1" applyFont="1" applyNumberFormat="1">
      <alignment horizontal="center" shrinkToFit="0" vertical="bottom" wrapText="0"/>
    </xf>
    <xf borderId="0" fillId="27" fontId="3" numFmtId="0" xfId="0" applyAlignment="1" applyFill="1" applyFont="1">
      <alignment readingOrder="0"/>
    </xf>
    <xf borderId="0" fillId="2" fontId="75" numFmtId="165" xfId="0" applyAlignment="1" applyFill="1" applyFont="1" applyNumberFormat="1">
      <alignment horizontal="left"/>
    </xf>
    <xf borderId="0" fillId="0" fontId="13" numFmtId="0" xfId="0" applyFont="1"/>
    <xf borderId="0" fillId="0" fontId="3" numFmtId="167" xfId="0" applyFont="1" applyNumberFormat="1"/>
    <xf borderId="0" fillId="0" fontId="26" numFmtId="0" xfId="0" applyAlignment="1" applyFont="1">
      <alignment horizontal="right" readingOrder="0" vertical="bottom"/>
    </xf>
    <xf borderId="0" fillId="0" fontId="28" numFmtId="165" xfId="0" applyAlignment="1" applyFont="1" applyNumberFormat="1">
      <alignment vertical="bottom"/>
    </xf>
    <xf borderId="0" fillId="3" fontId="18" numFmtId="165" xfId="0" applyAlignment="1" applyFill="1" applyFont="1" applyNumberFormat="1">
      <alignment horizontal="right" vertical="bottom"/>
    </xf>
    <xf borderId="0" fillId="0" fontId="41" numFmtId="0" xfId="0" applyAlignment="1" applyFont="1">
      <alignment readingOrder="0" vertical="bottom"/>
    </xf>
    <xf borderId="0" fillId="0" fontId="26" numFmtId="0" xfId="0" applyAlignment="1" applyFont="1">
      <alignment horizontal="right" vertical="bottom"/>
    </xf>
    <xf borderId="0" fillId="0" fontId="28" numFmtId="165" xfId="0" applyAlignment="1" applyFont="1" applyNumberFormat="1">
      <alignment readingOrder="0" vertical="bottom"/>
    </xf>
    <xf borderId="0" fillId="0" fontId="2" numFmtId="0" xfId="0" applyAlignment="1" applyFont="1">
      <alignment horizontal="right" readingOrder="0" vertical="bottom"/>
    </xf>
    <xf borderId="0" fillId="6" fontId="2" numFmtId="0" xfId="0" applyAlignment="1" applyFill="1" applyFont="1">
      <alignment readingOrder="0" vertical="bottom"/>
    </xf>
    <xf borderId="0" fillId="2" fontId="70" numFmtId="0" xfId="0" applyAlignment="1" applyFill="1" applyFont="1">
      <alignment horizontal="left" readingOrder="0"/>
    </xf>
    <xf borderId="0" fillId="0" fontId="76" numFmtId="0" xfId="0" applyAlignment="1" applyFont="1">
      <alignment readingOrder="0" shrinkToFit="0" wrapText="0"/>
    </xf>
    <xf borderId="0" fillId="6" fontId="71" numFmtId="0" xfId="0" applyAlignment="1" applyFill="1" applyFont="1">
      <alignment shrinkToFit="0" vertical="bottom" wrapText="0"/>
    </xf>
    <xf borderId="3" fillId="6" fontId="3" numFmtId="0" xfId="0" applyAlignment="1" applyBorder="1" applyFill="1" applyFont="1">
      <alignment readingOrder="0"/>
    </xf>
    <xf borderId="0" fillId="12" fontId="3" numFmtId="0" xfId="0" applyAlignment="1" applyFill="1" applyFont="1">
      <alignment shrinkToFit="0" wrapText="1"/>
    </xf>
    <xf borderId="0" fillId="0" fontId="2" numFmtId="164" xfId="0" applyAlignment="1" applyFont="1" applyNumberFormat="1">
      <alignment readingOrder="0" vertical="bottom"/>
    </xf>
    <xf borderId="0" fillId="0" fontId="13" numFmtId="9" xfId="0" applyAlignment="1" applyFont="1" applyNumberFormat="1">
      <alignment readingOrder="0"/>
    </xf>
    <xf borderId="0" fillId="6" fontId="73" numFmtId="0" xfId="0" applyAlignment="1" applyFill="1" applyFont="1">
      <alignment vertical="bottom"/>
    </xf>
    <xf borderId="0" fillId="6" fontId="73" numFmtId="0" xfId="0" applyAlignment="1" applyFill="1" applyFont="1">
      <alignment horizontal="center" vertical="bottom"/>
    </xf>
    <xf borderId="0" fillId="3" fontId="18" numFmtId="0" xfId="0" applyAlignment="1" applyFill="1" applyFont="1">
      <alignment readingOrder="0" vertical="bottom"/>
    </xf>
    <xf borderId="0" fillId="6" fontId="77" numFmtId="0" xfId="0" applyAlignment="1" applyFill="1" applyFont="1">
      <alignment vertical="bottom"/>
    </xf>
    <xf borderId="0" fillId="6" fontId="78" numFmtId="0" xfId="0" applyAlignment="1" applyFill="1" applyFont="1">
      <alignment vertical="bottom"/>
    </xf>
    <xf borderId="0" fillId="6" fontId="72" numFmtId="0" xfId="0" applyAlignment="1" applyFill="1" applyFont="1">
      <alignment horizontal="center" vertical="bottom"/>
    </xf>
    <xf borderId="0" fillId="6" fontId="73" numFmtId="165" xfId="0" applyAlignment="1" applyFill="1" applyFont="1" applyNumberFormat="1">
      <alignment horizontal="right" vertical="bottom"/>
    </xf>
    <xf borderId="21" fillId="6" fontId="3" numFmtId="0" xfId="0" applyAlignment="1" applyBorder="1" applyFill="1" applyFont="1">
      <alignment readingOrder="0"/>
    </xf>
    <xf borderId="18" fillId="12" fontId="3" numFmtId="0" xfId="0" applyBorder="1" applyFill="1" applyFont="1"/>
    <xf borderId="5" fillId="6" fontId="3" numFmtId="0" xfId="0" applyAlignment="1" applyBorder="1" applyFill="1" applyFont="1">
      <alignment readingOrder="0"/>
    </xf>
    <xf borderId="0" fillId="0" fontId="79" numFmtId="0" xfId="0" applyAlignment="1" applyFont="1">
      <alignment readingOrder="0" shrinkToFit="0" wrapText="0"/>
    </xf>
    <xf borderId="10" fillId="0" fontId="2" numFmtId="0" xfId="0" applyAlignment="1" applyBorder="1" applyFont="1">
      <alignment readingOrder="0" vertical="bottom"/>
    </xf>
    <xf borderId="10" fillId="12" fontId="3" numFmtId="0" xfId="0" applyBorder="1" applyFill="1" applyFont="1"/>
    <xf borderId="10" fillId="0" fontId="2" numFmtId="0" xfId="0" applyAlignment="1" applyBorder="1" applyFont="1">
      <alignment vertical="bottom"/>
    </xf>
    <xf borderId="10" fillId="0" fontId="28" numFmtId="4" xfId="0" applyAlignment="1" applyBorder="1" applyFont="1" applyNumberFormat="1">
      <alignment horizontal="left"/>
    </xf>
    <xf borderId="10" fillId="0" fontId="28" numFmtId="165" xfId="0" applyAlignment="1" applyBorder="1" applyFont="1" applyNumberFormat="1">
      <alignment readingOrder="0" vertical="bottom"/>
    </xf>
    <xf borderId="10" fillId="0" fontId="28" numFmtId="165" xfId="0" applyAlignment="1" applyBorder="1" applyFont="1" applyNumberFormat="1">
      <alignment vertical="bottom"/>
    </xf>
    <xf borderId="10" fillId="0" fontId="13" numFmtId="0" xfId="0" applyBorder="1" applyFont="1"/>
    <xf borderId="0" fillId="0" fontId="13" numFmtId="165" xfId="0" applyAlignment="1" applyFont="1" applyNumberFormat="1">
      <alignment readingOrder="0"/>
    </xf>
    <xf borderId="0" fillId="0" fontId="80" numFmtId="165" xfId="0" applyAlignment="1" applyFont="1" applyNumberFormat="1">
      <alignment readingOrder="0"/>
    </xf>
    <xf borderId="23" fillId="12" fontId="3" numFmtId="0" xfId="0" applyBorder="1" applyFill="1" applyFont="1"/>
    <xf borderId="10" fillId="0" fontId="3" numFmtId="0" xfId="0" applyBorder="1" applyFont="1"/>
    <xf borderId="0" fillId="0" fontId="81" numFmtId="0" xfId="0" applyAlignment="1" applyFont="1">
      <alignment readingOrder="0"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catalog.darbywiremesh.com/category/plain-steel-mesh-by-mesh-count" TargetMode="External"/><Relationship Id="rId22" Type="http://schemas.openxmlformats.org/officeDocument/2006/relationships/hyperlink" Target="https://www.homedepot.com/p/GRK-Fasteners-9-x-2-1-2-in-Star-Drive-Torx-Bugle-Head-R4-Multi-Purpose-Wood-Screw-300-Pack-100101/203533402" TargetMode="External"/><Relationship Id="rId21" Type="http://schemas.openxmlformats.org/officeDocument/2006/relationships/hyperlink" Target="https://catalog.darbywiremesh.com/category/plain-steel-mesh-by-mesh-count" TargetMode="External"/><Relationship Id="rId24" Type="http://schemas.openxmlformats.org/officeDocument/2006/relationships/hyperlink" Target="https://www.homedepot.com/p/Everbilt-1-4-in-20-tpi-Zinc-Hex-Nut-100-Pack-801730/204274089" TargetMode="External"/><Relationship Id="rId23" Type="http://schemas.openxmlformats.org/officeDocument/2006/relationships/hyperlink" Target="https://www.homedepot.com/p/Everbilt-1-4-in-20-x-2-1-2-in-Galvanized-Carriage-Bolt-50-Pack-803370/204273460" TargetMode="External"/><Relationship Id="rId1" Type="http://schemas.openxmlformats.org/officeDocument/2006/relationships/hyperlink" Target="https://www.amazon.com/Rust-Oleum-266574-Professional-Distance-Fluorescent/dp/B00IA8O21W/ref=asc_df_B00IA8O21W/?tag=hyprod-20&amp;linkCode=df0&amp;hvadid=216767879473&amp;hvpos=&amp;hvnetw=g&amp;hvrand=6220702830202734615&amp;hvpone=&amp;hvptwo=&amp;hvqmt=&amp;hvdev=c&amp;hvdvcmdl=&amp;hvlocint=&amp;hvlocphy=9007393&amp;hvtargid=pla-354172705122&amp;psc=1" TargetMode="External"/><Relationship Id="rId2" Type="http://schemas.openxmlformats.org/officeDocument/2006/relationships/hyperlink" Target="https://www.underdogsupply.com/" TargetMode="External"/><Relationship Id="rId3" Type="http://schemas.openxmlformats.org/officeDocument/2006/relationships/hyperlink" Target="https://delcomulch.com/" TargetMode="External"/><Relationship Id="rId4" Type="http://schemas.openxmlformats.org/officeDocument/2006/relationships/hyperlink" Target="https://catalog.darbywiremesh.com/category/plain-steel-mesh-by-mesh-count" TargetMode="External"/><Relationship Id="rId9" Type="http://schemas.openxmlformats.org/officeDocument/2006/relationships/hyperlink" Target="https://www.homedepot.com/p/2-in-x-4-in-x-8-ft-2-Ground-Contact-Pressure-Treated-Lumber-106147/206970948" TargetMode="External"/><Relationship Id="rId26" Type="http://schemas.openxmlformats.org/officeDocument/2006/relationships/hyperlink" Target="https://www.hairpinlegs.com/products/bed-bracket-backrest?variant=333970359" TargetMode="External"/><Relationship Id="rId25" Type="http://schemas.openxmlformats.org/officeDocument/2006/relationships/hyperlink" Target="https://www.homedepot.com/p/Everbilt-1-4-in-Zinc-Flat-Washer-100-Pack-800452/204276405" TargetMode="External"/><Relationship Id="rId28" Type="http://schemas.openxmlformats.org/officeDocument/2006/relationships/hyperlink" Target="https://www.homedepot.com/p/Everbilt-12-x-1-1-2-in-Phillips-Flat-Head-Zinc-Plated-Wood-Screw-50-Pack-801962/204275525" TargetMode="External"/><Relationship Id="rId27" Type="http://schemas.openxmlformats.org/officeDocument/2006/relationships/hyperlink" Target="https://www.lowes.com/pd/ReliaBilt-RB-2-5-IN-BLK-DW-CORNER-BRACE/5001634697" TargetMode="External"/><Relationship Id="rId5" Type="http://schemas.openxmlformats.org/officeDocument/2006/relationships/hyperlink" Target="https://gabion1.com/custom-price/" TargetMode="External"/><Relationship Id="rId6" Type="http://schemas.openxmlformats.org/officeDocument/2006/relationships/hyperlink" Target="https://catalog.darbywiremesh.com/item/plain-steel-mesh-by-mesh-count/plain-steel-wire-mesh-4-x-4-opening-to-1-x-1/2-ps-187wd" TargetMode="External"/><Relationship Id="rId29" Type="http://schemas.openxmlformats.org/officeDocument/2006/relationships/hyperlink" Target="https://www.amazon.com/DEWALT-DW2055B-6-Inch-Magnetic-Drive/dp/B000HNFKHS/ref=asc_df_B000HNFKHS/?tag=hyprod-20&amp;linkCode=df0&amp;hvadid=309763890402&amp;hvpos=&amp;hvnetw=g&amp;hvrand=9941499681961132970&amp;hvpone=&amp;hvptwo=&amp;hvqmt=&amp;hvdev=c&amp;hvdvcmdl=&amp;hvlocint=&amp;hvlocphy=9007392&amp;hvtargid=pla-572951890692&amp;psc=1" TargetMode="External"/><Relationship Id="rId7" Type="http://schemas.openxmlformats.org/officeDocument/2006/relationships/hyperlink" Target="https://gabion1.com/custom-price/" TargetMode="External"/><Relationship Id="rId8" Type="http://schemas.openxmlformats.org/officeDocument/2006/relationships/hyperlink" Target="https://www.ds-supply.com/" TargetMode="External"/><Relationship Id="rId31" Type="http://schemas.openxmlformats.org/officeDocument/2006/relationships/hyperlink" Target="https://www.amazon.com/DEWALT-DWAIND-5-COMPACT-NUT-DRIVER/dp/B07SNGL2GX/ref=sr_1_9?crid=1GY21WQV7TI28&amp;keywords=DEWALT+Nut+Driver+Set%2C&amp;qid=1658058072&amp;s=hi&amp;sprefix=dewalt+nut+driver+set%2C%2Ctools%2C86&amp;sr=1-9" TargetMode="External"/><Relationship Id="rId30" Type="http://schemas.openxmlformats.org/officeDocument/2006/relationships/hyperlink" Target="https://www.amazon.com/dp/B087D38RH7?aaxitk=50914e7a44f6e5a6dd46b58ed3811fc2&amp;pf_rd_p=ec7e49ff-ccce-49e1-b560-6096a83a001b&amp;pf_rd_r=986VR2MRKWXMPRQF4WJJ&amp;pd_rd_wg=hABUd&amp;pd_rd_w=Jv942&amp;pd_rd_r=4fadc91f-f0b7-49ba-953c-06af49ed870a&amp;ref=dacx_dp_590106507034339614_591376492430782507" TargetMode="External"/><Relationship Id="rId11" Type="http://schemas.openxmlformats.org/officeDocument/2006/relationships/hyperlink" Target="https://www.homedepot.com/p/WeatherShield-1-in-x-6-in-x-8-ft-Ground-Contact-Pressure-Treated-Board-253935/206974075" TargetMode="External"/><Relationship Id="rId33" Type="http://schemas.openxmlformats.org/officeDocument/2006/relationships/hyperlink" Target="https://www.diamondtool.net/proto-j4035-2-jaw-gear-puller-7-5-ton-rating/product/0/proto%20j4035" TargetMode="External"/><Relationship Id="rId10" Type="http://schemas.openxmlformats.org/officeDocument/2006/relationships/hyperlink" Target="https://www.homedepot.com/p/WeatherShield-2-in-x-4-in-x-10-ft-2-Prime-Ground-Contact-Pressure-Treated-Lumber-253920/206967803" TargetMode="External"/><Relationship Id="rId32" Type="http://schemas.openxmlformats.org/officeDocument/2006/relationships/hyperlink" Target="https://www.diamondtool.net/philadelphia-fire-hydrant-hose-adapter-34/product/0/hydrant%20r-34" TargetMode="External"/><Relationship Id="rId13" Type="http://schemas.openxmlformats.org/officeDocument/2006/relationships/hyperlink" Target="https://catalog.darbywiremesh.com/category/plain-steel-mesh-by-mesh-count" TargetMode="External"/><Relationship Id="rId12" Type="http://schemas.openxmlformats.org/officeDocument/2006/relationships/hyperlink" Target="https://www.lowes.com/pd/Severe-Weather-Common-1-in-x-6-in-x-12-ft-Actual-0-75-in-x-5-5-in-x-12-ft-2/4564830?cm_mmc=shp-_-c-_-prd-_-lum-_-ggl-_-LIA_LUM_162_Treated-Lumber-And-Decking-Components-_-4564830-_-local-_-0-_-0&amp;gclid=Cj0KCQjwmouZBhDSARIsALYcouomvDeqxsD6fDlOB-K_DGeRmSPiRgJDe0KPbhEA7TWRdGop7v4SxFYaAtPOEALw_wcB&amp;gclsrc=aw.ds" TargetMode="External"/><Relationship Id="rId34" Type="http://schemas.openxmlformats.org/officeDocument/2006/relationships/drawing" Target="../drawings/drawing2.xml"/><Relationship Id="rId15" Type="http://schemas.openxmlformats.org/officeDocument/2006/relationships/hyperlink" Target="https://catalog.darbywiremesh.com/category/plain-steel-mesh-by-mesh-count" TargetMode="External"/><Relationship Id="rId14" Type="http://schemas.openxmlformats.org/officeDocument/2006/relationships/hyperlink" Target="https://catalog.darbywiremesh.com/category/plain-steel-mesh-by-mesh-count" TargetMode="External"/><Relationship Id="rId17" Type="http://schemas.openxmlformats.org/officeDocument/2006/relationships/hyperlink" Target="https://catalog.darbywiremesh.com/category/plain-steel-mesh-by-mesh-count" TargetMode="External"/><Relationship Id="rId16" Type="http://schemas.openxmlformats.org/officeDocument/2006/relationships/hyperlink" Target="https://catalog.darbywiremesh.com/category/plain-steel-mesh-by-mesh-count" TargetMode="External"/><Relationship Id="rId19" Type="http://schemas.openxmlformats.org/officeDocument/2006/relationships/hyperlink" Target="https://catalog.darbywiremesh.com/category/plain-steel-mesh-by-mesh-count" TargetMode="External"/><Relationship Id="rId18" Type="http://schemas.openxmlformats.org/officeDocument/2006/relationships/hyperlink" Target="https://catalog.darbywiremesh.com/category/plain-steel-mesh-by-mesh-count"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www.lowes.com/pd/Severe-Weather-Common-2-in-x-4-in-x-12-ft-Actual-1-5-in-x-3-5-in-x-12-ft-2-Prime/4564612" TargetMode="External"/><Relationship Id="rId42" Type="http://schemas.openxmlformats.org/officeDocument/2006/relationships/hyperlink" Target="https://www.lowes.com/pd/ReliaBilt-RB-2-5-IN-BLK-DW-CORNER-BRACE/5001634697" TargetMode="External"/><Relationship Id="rId41" Type="http://schemas.openxmlformats.org/officeDocument/2006/relationships/hyperlink" Target="https://www.lowes.com/pd/Severe-Weather-Common-4-in-x-4-in-x-8-ft-Actual-3-5-in-x-3-5-in-x-8-ft-2-Treated-Lumber/50121083" TargetMode="External"/><Relationship Id="rId44" Type="http://schemas.openxmlformats.org/officeDocument/2006/relationships/hyperlink" Target="https://www.google.com/url?url=https://www.homedepot.com/p/2-in-x-10-in-x-12-ft-2-Prime-Pressure-Treated-Ground-Contact-Southern-Pine-Lumber-2534954/206893708%3Fg_store%3D4119%26source%3Dshoppingads%26locale%3Den-US&amp;rct=j&amp;q=&amp;esrc=s&amp;sa=U&amp;ved=0ahUKEwit9f7XxoD4AhXwhIkEHdIoBNkQ_uQECNMK&amp;usg=AOvVaw2Y9DzvN6EfDOa3RgnJF_pf" TargetMode="External"/><Relationship Id="rId43" Type="http://schemas.openxmlformats.org/officeDocument/2006/relationships/hyperlink" Target="https://www.lowes.com/pd/Severe-Weather-Common-2-in-x-4-in-x-12-ft-Actual-1-5-in-x-3-5-in-x-12-ft-2-Prime/4564612?cm_mmc=shp-_-c-_-prd-_-lum-_-ggl-_-LIA_LUM_162_Treated-Lumber-And-Decking-Components-_-4564612-_-local-_-0-_-0&amp;gclid=CjwKCAjw7cGUBhA9EiwArBAvompvnFYoFfUJLFjm5WRTYJPhaXunpJckmL8slw3a0IzNKTAbQbnBsxoC9TUQAvD_BwE&amp;gclsrc=aw.ds" TargetMode="External"/><Relationship Id="rId46" Type="http://schemas.openxmlformats.org/officeDocument/2006/relationships/hyperlink" Target="https://www.lowes.com/pd/Hanover-Hanover-Outdoor-Galvanized-Steel-Patio-Multi-Use-Storage-Shed-for-Tools-Equipment-Garden-Supplies-with-2-Access-Doors-156-cu-ft-Capacity-Galvanized-Steel-HANMLTPATSHD-GRY/5000499347?cm_mmc=shp-_-c-_-prd-_-sol-_-ggl-_-PLA_SOL_242_Tools-Watering-Storage-Sheds-_-5000499347-_-online-_-0-_-0&amp;ds_rl=1286981&amp;gclid=CjwKCAjwk_WVBhBZEiwAUHQCmUpTiPH5k3T4B8tyKgJPHtNSsRVUaUqpM2OMoDDgpOA5eUyRWXK21hoCWWAQAvD_BwE&amp;gclsrc=aw.ds" TargetMode="External"/><Relationship Id="rId45" Type="http://schemas.openxmlformats.org/officeDocument/2006/relationships/hyperlink" Target="https://www.wayfair.com/Arrow--Spacemaker-4-ft.-W-x-3-ft.-D-Metal-Vertical-Storage-Shed-CY43T21-L510-K~BDBL1085.html?refid=GX444197841531-BDBL1085&amp;device=c&amp;ptid=1082028843355&amp;network=g&amp;targetid=aud-352581795486:pla-1082028843355&amp;channel=GooglePLA&amp;ireid=134456646&amp;fdid=1817&amp;gclid=CjwKCAjwk_WVBhBZEiwAUHQCmSJQAKO-m2f503E1NOYPLdH9fAVZuzztsc9t4BJOXmSvlePWI8omnBoCSIYQAvD_BwE" TargetMode="External"/><Relationship Id="rId1" Type="http://schemas.openxmlformats.org/officeDocument/2006/relationships/hyperlink" Target="https://www.amazon.com/100ft-Silt-Fence-3ft-H/dp/B00HL2EABU/ref=asc_df_B00HL2EABU/?tag=hyprod-20&amp;linkCode=df0&amp;hvadid=532657660268&amp;hvpos=&amp;hvnetw=g&amp;hvrand=18231769759477446932&amp;hvpone=&amp;hvptwo=&amp;hvqmt=&amp;hvdev=c&amp;hvdvcmdl=&amp;hvlocint=&amp;hvlocphy=9007393&amp;hvtargid=pla-1404905997099&amp;psc=1" TargetMode="External"/><Relationship Id="rId2" Type="http://schemas.openxmlformats.org/officeDocument/2006/relationships/hyperlink" Target="https://www.amazon.com/Kitzmans-Dixon-Grade-Survey-Stakes/dp/B000CSIHWI/ref=asc_df_B000CSIHWI/?tag=hyprod-20&amp;linkCode=df0&amp;hvadid=279210092112&amp;hvpos=&amp;hvnetw=g&amp;hvrand=8907831315522917541&amp;hvpone=&amp;hvptwo=&amp;hvqmt=&amp;hvdev=c&amp;hvdvcmdl=&amp;hvlocint=&amp;hvlocphy=9007393&amp;hvtargid=pla-643045917054&amp;th=1" TargetMode="External"/><Relationship Id="rId3" Type="http://schemas.openxmlformats.org/officeDocument/2006/relationships/hyperlink" Target="https://mulchexpresslandscapesupply.com/" TargetMode="External"/><Relationship Id="rId4" Type="http://schemas.openxmlformats.org/officeDocument/2006/relationships/hyperlink" Target="https://www.lowes.com/pd/0-5-Cubic-yard-s-species-Shredded-Bulk-Mulch/5001761155?cm_mmc=shp-_-c-_-prd-_-lwn-_-ggl-_-LIA_LWN_179_Landscape-Products-_-5001761155-_-local-_-0-_-0&amp;ds_rl=1286981&amp;gclid=CjwKCAjw4ayUBhA4EiwATWyBrmpjft2geXcr_GbgAuZdYUUlKXKQEUDcr0Y6XsMnQlH_pEXriwpSuxoCRF0QAvD_BwE&amp;gclsrc=aw.ds" TargetMode="External"/><Relationship Id="rId9" Type="http://schemas.openxmlformats.org/officeDocument/2006/relationships/hyperlink" Target="https://mulchexpresslandscapesupply.com/" TargetMode="External"/><Relationship Id="rId48" Type="http://schemas.openxmlformats.org/officeDocument/2006/relationships/hyperlink" Target="https://www.gardeners.com/buy/cedar-cold-frame/8587093.html?utm_campaign=PLA&amp;utm_medium=googleshopping&amp;utm_source=google&amp;gclid=CjwKCAjwk_WVBhBZEiwAUHQCmZJJJzYFD1A8aqDQa87IEP_ch0nscayeqClk_o0_k32snvF5-gReTxoCntMQAvD_BwE" TargetMode="External"/><Relationship Id="rId47" Type="http://schemas.openxmlformats.org/officeDocument/2006/relationships/hyperlink" Target="https://www.pwdraincheck.org/en/stormwater-tools/rain-barrels" TargetMode="External"/><Relationship Id="rId49" Type="http://schemas.openxmlformats.org/officeDocument/2006/relationships/hyperlink" Target="https://www.overstock.com/Home-Garden/Bistro-Sets/22408/subcat.html?featuredproduct=32143367&amp;featuredoption=59388893&amp;ci_sku=36764612-000-000&amp;cnc=US&amp;cid=320034&amp;type=pla&amp;targetid=pla-1677608427274&amp;track=pspla&amp;gclid=CjwKCAjw_b6WBhAQEiwAp4HyIAQV85rLd5k1AyhKmJBGiZhpBq5Mw-MxcyIF5o223mNO-JUOyj3YIhoCJbEQAvD_BwE" TargetMode="External"/><Relationship Id="rId5" Type="http://schemas.openxmlformats.org/officeDocument/2006/relationships/hyperlink" Target="https://mulchexpresslandscapesupply.com/" TargetMode="External"/><Relationship Id="rId6" Type="http://schemas.openxmlformats.org/officeDocument/2006/relationships/hyperlink" Target="https://www.ds-supply.com/" TargetMode="External"/><Relationship Id="rId7" Type="http://schemas.openxmlformats.org/officeDocument/2006/relationships/hyperlink" Target="https://mulchexpresslandscapesupply.com/" TargetMode="External"/><Relationship Id="rId8" Type="http://schemas.openxmlformats.org/officeDocument/2006/relationships/hyperlink" Target="https://www.ds-supply.com/" TargetMode="External"/><Relationship Id="rId31" Type="http://schemas.openxmlformats.org/officeDocument/2006/relationships/hyperlink" Target="https://www.lowes.com/pd/Severe-Weather-Common-2-in-x-6-in-x-8-ft-Actual-1-5-in-x-5-5-in-x-8-ft-2-Prime-Treated-Lumber/4564606" TargetMode="External"/><Relationship Id="rId30" Type="http://schemas.openxmlformats.org/officeDocument/2006/relationships/hyperlink" Target="https://www.lowes.com/pd/Severe-Weather-Common-2-in-x-4-in-x-10-ft-Actual-1-5-in-x-3-5-in-x-10-ft-2-Prime-Treated-Lumber/4564610" TargetMode="External"/><Relationship Id="rId33" Type="http://schemas.openxmlformats.org/officeDocument/2006/relationships/hyperlink" Target="https://www.hairpinlegs.com/products/bed-bracket-backrest?variant=333970359" TargetMode="External"/><Relationship Id="rId32" Type="http://schemas.openxmlformats.org/officeDocument/2006/relationships/hyperlink" Target="https://www.lowes.com/pd/Severe-Weather-Common-2-in-x-8-in-x-8-ft-Actual-1-5-in-x-7-25-in-x-8-ft-2-Prime-Treated-Lumber/4564744" TargetMode="External"/><Relationship Id="rId35" Type="http://schemas.openxmlformats.org/officeDocument/2006/relationships/hyperlink" Target="https://www.lowes.com/pd/Severe-Weather-Common-2-in-x-4-in-x-8-ft-Actual-1-5-in-x-3-5-in-x-8-ft-2-Prime-Treated-Lumber/4564608" TargetMode="External"/><Relationship Id="rId34" Type="http://schemas.openxmlformats.org/officeDocument/2006/relationships/hyperlink" Target="https://www.lowes.com/pd/Severe-Weather-Common-2-in-x-6-in-x-8-ft-Actual-1-5-in-x-5-5-in-x-8-ft-2-Prime-Treated-Lumber/4564606" TargetMode="External"/><Relationship Id="rId37" Type="http://schemas.openxmlformats.org/officeDocument/2006/relationships/hyperlink" Target="https://www.lowes.com/pd/ReliaBilt-RB-2-5-IN-BLK-DW-CORNER-BRACE/5001634697" TargetMode="External"/><Relationship Id="rId36" Type="http://schemas.openxmlformats.org/officeDocument/2006/relationships/hyperlink" Target="https://www.lowes.com/pd/Severe-Weather-Common-4-in-x-4-in-x-8-ft-Actual-3-5-in-x-3-5-in-x-8-ft-2-Treated-Lumber/50121083" TargetMode="External"/><Relationship Id="rId39" Type="http://schemas.openxmlformats.org/officeDocument/2006/relationships/hyperlink" Target="https://www.lowes.com/pd/Severe-Weather-Common-2-in-x-6-in-x-12-ft-Actual-1-5-in-x-5-5-in-x-12-ft-2-Prime-Treated-Lumber/4564620?cm_mmc=shp-_-c-_-prd-_-lum-_-ggl-_-LIA_LUM_162_Treated-Lumber-And-Decking-Components-_-4564620-_-local-_-0-_-0&amp;gclid=CjwKCAjw7cGUBhA9EiwArBAvoo99NIbZTTA_jtbNOn_E7rBOTvK-Nq8kNRcptEHizD9hSrxedIc1JhoC4bgQAvD_BwE&amp;gclsrc=aw.ds" TargetMode="External"/><Relationship Id="rId38" Type="http://schemas.openxmlformats.org/officeDocument/2006/relationships/hyperlink" Target="https://www.lowes.com/pd/Severe-Weather-Common-2-in-x-6-in-x-8-ft-Actual-1-5-in-x-5-5-in-x-8-ft-2-Prime-Treated-Lumber/4564606" TargetMode="External"/><Relationship Id="rId20" Type="http://schemas.openxmlformats.org/officeDocument/2006/relationships/hyperlink" Target="https://www.homedepot.com/p/WeatherShield-2-in-x-6-in-x-12-ft-2-Prime-Ground-Contact-Pressure-Treated-Lumber-253921/206967802" TargetMode="External"/><Relationship Id="rId22" Type="http://schemas.openxmlformats.org/officeDocument/2006/relationships/hyperlink" Target="https://www.homedepot.com/p/Everbilt-5-in-Black-Corner-Brace-12684/315016093" TargetMode="External"/><Relationship Id="rId21" Type="http://schemas.openxmlformats.org/officeDocument/2006/relationships/hyperlink" Target="https://www.homedepot.com/p/WeatherShield-2-in-x-4-in-x-8-ft-2-Prime-Ground-Contact-Pressure-Treated-Lumber-291224/301836994?source=shoppingads&amp;locale=en-US&amp;&amp;mtc=SHOPPING-CM-CML-GGL-D21-021_020_PR_TRT_DECK-NA-NA-NA-SMART-2996800-NA-NA-NA-NBR-NA-NA-NEW-D21New_Active&amp;cm_mmc=SHOPPING-CM-CML-GGL-D21-021_020_PR_TRT_DECK-NA-NA-NA-SMART-2996800-NA-NA-NA-NBR-NA-NA-NEW-D21New_Active-71700000093638660-58700007799974874-92700070866704554&amp;gclid=CjwKCAjwiJqWBhBdEiwAtESPaLq1tLk_aGJ4Xk-URTqL57ZNwo7dt1LLJlnXCUkxOLEoXSiPR1keJRoCvOQQAvD_BwE&amp;gclsrc=aw.ds" TargetMode="External"/><Relationship Id="rId24" Type="http://schemas.openxmlformats.org/officeDocument/2006/relationships/hyperlink" Target="https://www.homedepot.com/p/Tapcon-3-16-in-x-1-3-4-in-Star-Flat-Head-Concrete-Anchors-8-Pack-28155/314110826" TargetMode="External"/><Relationship Id="rId23" Type="http://schemas.openxmlformats.org/officeDocument/2006/relationships/hyperlink" Target="https://www.homedepot.com/p/SPAX-10-x-2-1-2-in-T-Star-Plus-Drive-Washer-Wafer-Head-Partial-Thread-Yellow-Zinc-Coated-Cabinet-Screw-75-per-Box-4281020500604/315182974" TargetMode="External"/><Relationship Id="rId60" Type="http://schemas.openxmlformats.org/officeDocument/2006/relationships/drawing" Target="../drawings/drawing3.xml"/><Relationship Id="rId26" Type="http://schemas.openxmlformats.org/officeDocument/2006/relationships/hyperlink" Target="https://www.ds-supply.com/landscape-supply" TargetMode="External"/><Relationship Id="rId25" Type="http://schemas.openxmlformats.org/officeDocument/2006/relationships/hyperlink" Target="https://gabion1.com/custom-price/" TargetMode="External"/><Relationship Id="rId28" Type="http://schemas.openxmlformats.org/officeDocument/2006/relationships/hyperlink" Target="https://www.hairpinlegs.com/products/bed-bracket-backrest?variant=333970359" TargetMode="External"/><Relationship Id="rId27" Type="http://schemas.openxmlformats.org/officeDocument/2006/relationships/hyperlink" Target="https://www.homedepot.com/p/WeatherShield-1-in-x-6-in-x-8-ft-Ground-Contact-Pressure-Treated-Board-253935/206974075" TargetMode="External"/><Relationship Id="rId29" Type="http://schemas.openxmlformats.org/officeDocument/2006/relationships/hyperlink" Target="https://www.lowes.com/pd/Severe-Weather-Common-2-in-x-10-in-x-8-ft-Actual-1-5-in-x-9-25-in-x-8-ft-2-Prime-Treated-Lumber/4564764" TargetMode="External"/><Relationship Id="rId51" Type="http://schemas.openxmlformats.org/officeDocument/2006/relationships/hyperlink" Target="https://www.wayfair.com/outdoor/pdp/breakwater-bay-bardem-birdbath-w005482539.html?piid=1572382924" TargetMode="External"/><Relationship Id="rId50" Type="http://schemas.openxmlformats.org/officeDocument/2006/relationships/hyperlink" Target="https://www.amazon.com/dp/B08NJN5MTQ/ref=sspa_dk_detail_1?psc=1&amp;pd_rd_i=B08NJN5MTQ&amp;pd_rd_w=OxRpR&amp;content-id=amzn1.sym.3481f441-61ac-4028-9c1a-7f9ce8ec50c5&amp;pf_rd_p=3481f441-61ac-4028-9c1a-7f9ce8ec50c5&amp;pf_rd_r=9HYJVARGPRBVRHP3RNM9&amp;pd_rd_wg=QtbGO&amp;pd_rd_r=c9ad9b8e-66b8-403f-a8f1-5743bfc5948b&amp;s=hi&amp;spLa=ZW5jcnlwdGVkUXVhbGlmaWVyPUEyVFJPUVdJUVRWRVdNJmVuY3J5cHRlZElkPUEwNzc1ODE2RUwxVFgxNUY5RVlBJmVuY3J5cHRlZEFkSWQ9QTA4NzY2MTcxVlBaT05INlVGRE8xJndpZGdldE5hbWU9c3BfZGV0YWlsX3RoZW1hdGljJmFjdGlvbj1jbGlja1JlZGlyZWN0JmRvTm90TG9nQ2xpY2s9dHJ1ZQ==" TargetMode="External"/><Relationship Id="rId53" Type="http://schemas.openxmlformats.org/officeDocument/2006/relationships/hyperlink" Target="https://www.lowes.com/pd/Wild-Wings-Cedar-Box-Wren-House/5005485653?cm_mmc=shp-_-c-_-prd-_-sol-_-ggl-_-LIA_SOL_109_Patio-_-5005485653-_-local-_-0-_-0&amp;ds_rl=1286981&amp;gclid=CjwKCAjw_b6WBhAQEiwAp4HyIP_3zQR8gB6eN5YD2s35LENDS6q1_80JgbofsbKCBDfXH_AqzEpTKRoCwqUQAvD_BwE&amp;gclsrc=aw.ds" TargetMode="External"/><Relationship Id="rId52" Type="http://schemas.openxmlformats.org/officeDocument/2006/relationships/hyperlink" Target="https://www.wayfair.com/outdoor/pdp/breakwater-bay-bardem-birdbath-w005482539.html?piid=1572382924" TargetMode="External"/><Relationship Id="rId11" Type="http://schemas.openxmlformats.org/officeDocument/2006/relationships/hyperlink" Target="https://www.amazon.com/100-Pack-Galvanized-Staples-Securing-Landscape/dp/B073F1VMHS/ref=asc_df_B073F1VMHS/?tag=hyprod-20&amp;linkCode=df0&amp;hvadid=216532910363&amp;hvpos=&amp;hvnetw=g&amp;hvrand=1720232130021358387&amp;hvpone=&amp;hvptwo=&amp;hvqmt=&amp;hvdev=c&amp;hvdvcmdl=&amp;hvlocint=&amp;hvlocphy=9007393&amp;hvtargid=pla-370528591821&amp;psc=1" TargetMode="External"/><Relationship Id="rId55" Type="http://schemas.openxmlformats.org/officeDocument/2006/relationships/hyperlink" Target="https://www.walmart.com/ip/Mainstays-Wood-Outdoor-Modern-Adirondack-Chair-Black-Color/418931690?wmlspartner=wlpa&amp;selectedSellerId=0" TargetMode="External"/><Relationship Id="rId10" Type="http://schemas.openxmlformats.org/officeDocument/2006/relationships/hyperlink" Target="https://www.amazon.com/dp/B079Y869N5?ref_=cm_sw_r_cp_ud_dp_7E3RTBEWEQ28XYW1J3ZY" TargetMode="External"/><Relationship Id="rId54" Type="http://schemas.openxmlformats.org/officeDocument/2006/relationships/hyperlink" Target="https://www.bannerbuzz.com/blue-canopy-tents/p?ef_id=CjwKCAjw_b6WBhAQEiwAp4HyIM9SM8oSbzJoxa0qSxocALkPAwEgj5A2aqKWriYNYlJ_I3LmA8AXrRoC1_4QAvD_BwE:G:s&amp;gclid=CjwKCAjw_b6WBhAQEiwAp4HyIM9SM8oSbzJoxa0qSxocALkPAwEgj5A2aqKWriYNYlJ_I3LmA8AXrRoC1_4QAvD_BwE" TargetMode="External"/><Relationship Id="rId13" Type="http://schemas.openxmlformats.org/officeDocument/2006/relationships/hyperlink" Target="https://mulchexpresslandscapesupply.com/" TargetMode="External"/><Relationship Id="rId57" Type="http://schemas.openxmlformats.org/officeDocument/2006/relationships/hyperlink" Target="https://www.wayfair.com/outdoor/pdp/millwood-pines-fina-hardwood-hanging-porch-swing-with-stand-w004890801.html" TargetMode="External"/><Relationship Id="rId12" Type="http://schemas.openxmlformats.org/officeDocument/2006/relationships/hyperlink" Target="https://www.ds-supply.com/" TargetMode="External"/><Relationship Id="rId56" Type="http://schemas.openxmlformats.org/officeDocument/2006/relationships/hyperlink" Target="https://www.google.com/shopping/product/4189988666204314689?q=free+standing+hammock&amp;prds=epd:10290096553661121133,eto:10290096553661121133_0,pid:867313990876214772&amp;sa=X&amp;ved=0ahUKEwj5huOiovn4AhXKEmIAHdGKAUIQ9pwGCAo" TargetMode="External"/><Relationship Id="rId15" Type="http://schemas.openxmlformats.org/officeDocument/2006/relationships/hyperlink" Target="https://gabion1.com/product/12-high-x-12-thick/" TargetMode="External"/><Relationship Id="rId59" Type="http://schemas.openxmlformats.org/officeDocument/2006/relationships/hyperlink" Target="https://www.google.com/shopping/product/7189108310985972344?q=solar+lights&amp;bih=722&amp;biw=1536&amp;rlz=1C1CHBF_enUS974US974&amp;hl=en&amp;prds=eto:8739588062055413103_0,pid:5552235741098404666,rsk:PC_2020536842470154044&amp;sa=X&amp;ved=0ahUKEwjlk_Xd_-n4AhVfk4kEHXj-BQcQ8wIImxA" TargetMode="External"/><Relationship Id="rId14" Type="http://schemas.openxmlformats.org/officeDocument/2006/relationships/hyperlink" Target="https://www.lowes.com/pd/0-5-Cubic-yard-s-species-Shredded-Bulk-Mulch/5001761155?cm_mmc=shp-_-c-_-prd-_-lwn-_-ggl-_-LIA_LWN_179_Landscape-Products-_-5001761155-_-local-_-0-_-0&amp;ds_rl=1286981&amp;gclid=CjwKCAjw4ayUBhA4EiwATWyBrmpjft2geXcr_GbgAuZdYUUlKXKQEUDcr0Y6XsMnQlH_pEXriwpSuxoCRF0QAvD_BwE&amp;gclsrc=aw.ds" TargetMode="External"/><Relationship Id="rId58" Type="http://schemas.openxmlformats.org/officeDocument/2006/relationships/hyperlink" Target="https://www.homedepot.com/p/Toter-60-Gal-Park-Trash-Can-with-Lid-860GB-35865/310677298" TargetMode="External"/><Relationship Id="rId17" Type="http://schemas.openxmlformats.org/officeDocument/2006/relationships/hyperlink" Target="https://www.homedepot.com/p/Everbilt-2-in-Zinc-Plated-Double-Wide-Corner-Brace-2-Pack-15051/202033994" TargetMode="External"/><Relationship Id="rId16" Type="http://schemas.openxmlformats.org/officeDocument/2006/relationships/hyperlink" Target="https://www.ds-supply.com/landscape-supply" TargetMode="External"/><Relationship Id="rId19" Type="http://schemas.openxmlformats.org/officeDocument/2006/relationships/hyperlink" Target="https://www.homedepot.com/p/Tapcon-3-16-in-x-1-3-4-in-Star-Flat-Head-Concrete-Anchors-8-Pack-28155/314110826" TargetMode="External"/><Relationship Id="rId18" Type="http://schemas.openxmlformats.org/officeDocument/2006/relationships/hyperlink" Target="https://www.homedepot.com/p/SPAX-10-x-2-1-2-in-T-Star-Plus-Drive-Washer-Wafer-Head-Partial-Thread-Yellow-Zinc-Coated-Cabinet-Screw-75-per-Box-4281020500604/315182974"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sales@darbywiremesh.com" TargetMode="External"/><Relationship Id="rId2" Type="http://schemas.openxmlformats.org/officeDocument/2006/relationships/hyperlink" Target="https://www.homedepot.com/p/Everbilt-6-in-Black-Hammered-Corner-Brace-4-Pack-12834/315016290" TargetMode="External"/><Relationship Id="rId3" Type="http://schemas.openxmlformats.org/officeDocument/2006/relationships/hyperlink" Target="https://www.youtube.com/watch?v=U_OhWmS7nDY" TargetMode="External"/><Relationship Id="rId4" Type="http://schemas.openxmlformats.org/officeDocument/2006/relationships/hyperlink" Target="https://www.google.com/search?q=how+to+build+cold+frames&amp;rlz=1C1CHBF_enUS974US974&amp;oq=how+to+build+cold+frames&amp;aqs=chrome.0.69i59j0i512j0i22i30l5j69i65.2751j0j7&amp;sourceid=chrome&amp;ie=UTF-8" TargetMode="External"/><Relationship Id="rId5"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57"/>
    <col customWidth="1" min="2" max="2" width="18.43"/>
    <col customWidth="1" min="3" max="3" width="19.0"/>
    <col customWidth="1" min="5" max="5" width="4.86"/>
    <col customWidth="1" min="6" max="6" width="9.14"/>
    <col customWidth="1" min="8" max="8" width="27.71"/>
    <col customWidth="1" min="9" max="9" width="31.0"/>
  </cols>
  <sheetData>
    <row r="1">
      <c r="A1" s="2"/>
      <c r="B1" s="7" t="s">
        <v>0</v>
      </c>
      <c r="C1" s="10"/>
      <c r="D1" s="10"/>
      <c r="E1" s="10"/>
      <c r="F1" s="10"/>
      <c r="G1" s="15"/>
      <c r="H1" s="17"/>
      <c r="I1" s="17"/>
      <c r="J1" s="17"/>
      <c r="K1" s="17"/>
      <c r="L1" s="20"/>
      <c r="M1" s="20"/>
      <c r="N1" s="20"/>
      <c r="O1" s="20"/>
      <c r="P1" s="20"/>
      <c r="Q1" s="20"/>
      <c r="R1" s="20"/>
      <c r="S1" s="20"/>
      <c r="T1" s="20"/>
      <c r="U1" s="20"/>
      <c r="V1" s="20"/>
      <c r="W1" s="20"/>
      <c r="X1" s="20"/>
      <c r="Y1" s="20"/>
      <c r="Z1" s="20"/>
      <c r="AA1" s="20"/>
      <c r="AB1" s="20"/>
    </row>
    <row r="2">
      <c r="A2" s="24"/>
      <c r="B2" s="28" t="s">
        <v>18</v>
      </c>
      <c r="G2" s="31"/>
      <c r="H2" s="33"/>
      <c r="I2" s="35"/>
      <c r="J2" s="35"/>
      <c r="K2" s="20"/>
    </row>
    <row r="3" ht="42.75" customHeight="1">
      <c r="A3" s="37"/>
      <c r="B3" s="38" t="s">
        <v>31</v>
      </c>
      <c r="C3" s="40"/>
      <c r="D3" s="40"/>
      <c r="E3" s="40"/>
      <c r="F3" s="40"/>
      <c r="G3" s="31"/>
      <c r="H3" s="42"/>
      <c r="I3" s="35"/>
      <c r="J3" s="35"/>
      <c r="K3" s="2"/>
    </row>
    <row r="4">
      <c r="A4" s="29"/>
      <c r="B4" s="44" t="s">
        <v>36</v>
      </c>
      <c r="G4" s="31"/>
      <c r="H4" s="33"/>
      <c r="I4" s="35"/>
      <c r="J4" s="35"/>
      <c r="K4" s="20"/>
    </row>
    <row r="5">
      <c r="A5" s="24"/>
      <c r="B5" s="47">
        <v>27.0</v>
      </c>
      <c r="C5" s="49"/>
      <c r="D5" s="49"/>
      <c r="E5" s="49"/>
      <c r="F5" s="49"/>
      <c r="G5" s="31"/>
      <c r="H5" s="52"/>
      <c r="I5" s="33"/>
      <c r="J5" s="35"/>
      <c r="K5" s="20"/>
    </row>
    <row r="6">
      <c r="A6" s="29"/>
      <c r="B6" s="44" t="s">
        <v>41</v>
      </c>
      <c r="G6" s="31"/>
      <c r="H6" s="58"/>
      <c r="I6" s="35"/>
      <c r="J6" s="35"/>
      <c r="K6" s="20"/>
    </row>
    <row r="7">
      <c r="A7" s="24"/>
      <c r="B7" s="47">
        <v>56.0</v>
      </c>
      <c r="C7" s="49"/>
      <c r="D7" s="49"/>
      <c r="E7" s="49"/>
      <c r="F7" s="49"/>
      <c r="G7" s="31"/>
      <c r="H7" s="35"/>
      <c r="I7" s="35"/>
      <c r="J7" s="35"/>
      <c r="K7" s="20"/>
    </row>
    <row r="8">
      <c r="A8" s="29"/>
      <c r="B8" s="44" t="s">
        <v>43</v>
      </c>
      <c r="G8" s="31"/>
      <c r="H8" s="52"/>
      <c r="I8" s="33"/>
      <c r="J8" s="35"/>
      <c r="K8" s="20"/>
    </row>
    <row r="9">
      <c r="A9" s="24"/>
      <c r="B9" s="47">
        <v>7.0</v>
      </c>
      <c r="C9" s="49"/>
      <c r="D9" s="49"/>
      <c r="E9" s="49"/>
      <c r="F9" s="49"/>
      <c r="G9" s="31"/>
      <c r="H9" s="58"/>
      <c r="I9" s="35"/>
      <c r="J9" s="35"/>
      <c r="K9" s="20"/>
    </row>
    <row r="10">
      <c r="A10" s="65"/>
      <c r="B10" s="51" t="s">
        <v>45</v>
      </c>
      <c r="C10" s="67"/>
      <c r="D10" s="67"/>
      <c r="E10" s="67"/>
      <c r="F10" s="67"/>
      <c r="G10" s="31"/>
      <c r="H10" s="35"/>
      <c r="I10" s="35"/>
      <c r="J10" s="35"/>
      <c r="K10" s="20"/>
    </row>
    <row r="11">
      <c r="A11" s="65"/>
      <c r="B11" s="47">
        <v>0.0</v>
      </c>
      <c r="C11" s="49"/>
      <c r="D11" s="49"/>
      <c r="E11" s="49"/>
      <c r="F11" s="49"/>
      <c r="G11" s="31"/>
      <c r="H11" s="35"/>
      <c r="I11" s="35"/>
      <c r="J11" s="35"/>
      <c r="K11" s="20"/>
    </row>
    <row r="12">
      <c r="A12" s="65"/>
      <c r="B12" s="69"/>
      <c r="C12" s="67"/>
      <c r="D12" s="67"/>
      <c r="E12" s="67"/>
      <c r="F12" s="67"/>
      <c r="G12" s="31"/>
      <c r="H12" s="35"/>
      <c r="I12" s="35"/>
      <c r="J12" s="35"/>
      <c r="K12" s="20"/>
    </row>
    <row r="13">
      <c r="A13" s="65"/>
      <c r="C13" s="67"/>
      <c r="D13" s="67"/>
      <c r="E13" s="67"/>
      <c r="F13" s="67"/>
      <c r="G13" s="31"/>
      <c r="H13" s="35"/>
      <c r="I13" s="35"/>
      <c r="J13" s="35"/>
      <c r="K13" s="20"/>
    </row>
    <row r="14">
      <c r="A14" s="65"/>
      <c r="B14" s="65" t="s">
        <v>47</v>
      </c>
      <c r="C14" s="70" t="s">
        <v>48</v>
      </c>
      <c r="D14" s="70"/>
      <c r="E14" s="70"/>
      <c r="F14" s="72">
        <f>'QUANTITES PER ITEM'!M15</f>
        <v>191.6</v>
      </c>
    </row>
    <row r="15">
      <c r="A15" s="29"/>
      <c r="B15" s="65" t="s">
        <v>52</v>
      </c>
      <c r="C15" s="70" t="s">
        <v>48</v>
      </c>
      <c r="D15" s="70"/>
      <c r="E15" s="70"/>
      <c r="F15" s="72">
        <f>'QUANTITES PER ITEM'!M22</f>
        <v>149.6666667</v>
      </c>
      <c r="H15" s="74"/>
    </row>
    <row r="16">
      <c r="A16" s="29"/>
      <c r="B16" s="65" t="s">
        <v>55</v>
      </c>
      <c r="C16" s="70" t="s">
        <v>48</v>
      </c>
      <c r="D16" s="70"/>
      <c r="E16" s="70"/>
      <c r="F16" s="77">
        <f>'QUANTITES PER ITEM'!M31</f>
        <v>1555</v>
      </c>
      <c r="H16" s="79">
        <f>sum(F16+F15+F14)</f>
        <v>1896.266667</v>
      </c>
    </row>
    <row r="17">
      <c r="A17" s="29"/>
      <c r="B17" s="69" t="s">
        <v>54</v>
      </c>
      <c r="C17" s="70" t="s">
        <v>48</v>
      </c>
      <c r="D17" s="70"/>
      <c r="E17" s="70"/>
      <c r="F17" s="77">
        <f>'QUANTITES PER ITEM'!M35</f>
        <v>0</v>
      </c>
      <c r="H17" s="74"/>
    </row>
    <row r="18">
      <c r="A18" s="29"/>
      <c r="B18" s="69" t="s">
        <v>59</v>
      </c>
    </row>
    <row r="19">
      <c r="A19" s="29"/>
      <c r="B19" s="83" t="s">
        <v>61</v>
      </c>
      <c r="F19" s="86">
        <v>0.0</v>
      </c>
      <c r="H19" s="88" t="s">
        <v>62</v>
      </c>
      <c r="I19" s="89"/>
    </row>
    <row r="20">
      <c r="A20" s="29"/>
      <c r="C20" s="91" t="s">
        <v>63</v>
      </c>
      <c r="F20" s="86">
        <v>0.0</v>
      </c>
      <c r="H20" s="92" t="s">
        <v>64</v>
      </c>
      <c r="I20" s="93"/>
    </row>
    <row r="21">
      <c r="A21" s="29"/>
      <c r="C21" s="91" t="s">
        <v>65</v>
      </c>
      <c r="F21" s="86">
        <v>0.0</v>
      </c>
      <c r="H21" s="95" t="s">
        <v>66</v>
      </c>
      <c r="I21" s="97" t="s">
        <v>68</v>
      </c>
    </row>
    <row r="22">
      <c r="A22" s="29"/>
      <c r="C22" s="70" t="s">
        <v>48</v>
      </c>
      <c r="D22" s="70"/>
      <c r="E22" s="70"/>
      <c r="F22" s="77">
        <f>'QUANTITES PER ITEM'!M74</f>
        <v>0</v>
      </c>
      <c r="H22" s="102">
        <v>4.0</v>
      </c>
      <c r="I22" s="105">
        <f>H22*4</f>
        <v>16</v>
      </c>
    </row>
    <row r="23" ht="24.75" customHeight="1">
      <c r="A23" s="29"/>
      <c r="B23" s="108" t="s">
        <v>72</v>
      </c>
      <c r="F23" s="86">
        <v>0.0</v>
      </c>
      <c r="H23" s="74"/>
    </row>
    <row r="24">
      <c r="A24" s="29"/>
      <c r="C24" s="91" t="s">
        <v>63</v>
      </c>
      <c r="F24" s="86">
        <v>0.0</v>
      </c>
      <c r="H24" s="74"/>
    </row>
    <row r="25">
      <c r="A25" s="29"/>
      <c r="C25" s="91" t="s">
        <v>65</v>
      </c>
      <c r="F25" s="86">
        <v>0.0</v>
      </c>
      <c r="H25" s="74"/>
    </row>
    <row r="26">
      <c r="A26" s="29"/>
      <c r="C26" s="91" t="s">
        <v>75</v>
      </c>
      <c r="F26" s="86">
        <v>0.0</v>
      </c>
      <c r="H26" s="74"/>
    </row>
    <row r="27">
      <c r="A27" s="29"/>
      <c r="B27" s="44"/>
      <c r="C27" s="70" t="s">
        <v>48</v>
      </c>
      <c r="D27" s="70"/>
      <c r="E27" s="70"/>
      <c r="F27" s="77">
        <f>'QUANTITES PER ITEM'!M87</f>
        <v>0</v>
      </c>
      <c r="H27" s="74"/>
    </row>
    <row r="28">
      <c r="A28" s="29"/>
      <c r="B28" s="44"/>
      <c r="H28" s="74"/>
    </row>
    <row r="29">
      <c r="A29" s="29"/>
      <c r="B29" s="44" t="s">
        <v>80</v>
      </c>
      <c r="H29" s="74"/>
    </row>
    <row r="30">
      <c r="A30" s="116"/>
      <c r="B30" s="117" t="s">
        <v>81</v>
      </c>
      <c r="C30" s="119">
        <f>B9*4</f>
        <v>28</v>
      </c>
      <c r="D30" s="54">
        <f>'QUANTITES PER ITEM'!J39</f>
        <v>28</v>
      </c>
      <c r="E30" s="124" t="str">
        <f>'QUANTITES PER ITEM'!K39</f>
        <v>EA</v>
      </c>
      <c r="F30" s="124">
        <f>'QUANTITES PER ITEM'!M39</f>
        <v>280</v>
      </c>
      <c r="G30" s="44"/>
      <c r="H30" s="74"/>
    </row>
    <row r="31">
      <c r="A31" s="116"/>
      <c r="B31" s="117" t="s">
        <v>90</v>
      </c>
      <c r="C31" s="47">
        <v>10.0</v>
      </c>
      <c r="D31" s="44">
        <f>'QUANTITES PER ITEM'!J40</f>
        <v>10</v>
      </c>
      <c r="E31" s="44" t="str">
        <f>'QUANTITES PER ITEM'!K40</f>
        <v>EA</v>
      </c>
      <c r="F31" s="124">
        <f>'QUANTITES PER ITEM'!M40</f>
        <v>500</v>
      </c>
      <c r="H31" s="74"/>
    </row>
    <row r="32">
      <c r="A32" s="116"/>
      <c r="B32" s="117" t="s">
        <v>96</v>
      </c>
      <c r="C32" s="47">
        <v>2.0</v>
      </c>
      <c r="D32" s="44">
        <f>'QUANTITES PER ITEM'!J41</f>
        <v>2</v>
      </c>
      <c r="E32" s="44" t="str">
        <f>'QUANTITES PER ITEM'!K41</f>
        <v>EA</v>
      </c>
      <c r="F32" s="124">
        <f>'QUANTITES PER ITEM'!M41</f>
        <v>200</v>
      </c>
      <c r="H32" s="74"/>
    </row>
    <row r="33">
      <c r="A33" s="116"/>
      <c r="B33" s="117" t="s">
        <v>105</v>
      </c>
      <c r="C33" s="47">
        <v>0.0</v>
      </c>
      <c r="D33" s="44">
        <f>'QUANTITES PER ITEM'!J42</f>
        <v>0</v>
      </c>
      <c r="E33" s="44" t="str">
        <f>'QUANTITES PER ITEM'!K42</f>
        <v>EA</v>
      </c>
      <c r="F33" s="124">
        <f>'QUANTITES PER ITEM'!M42</f>
        <v>0</v>
      </c>
      <c r="H33" s="74"/>
    </row>
    <row r="34">
      <c r="A34" s="29"/>
      <c r="C34" s="70" t="s">
        <v>48</v>
      </c>
      <c r="D34" s="70"/>
      <c r="E34" s="70"/>
      <c r="F34" s="77">
        <f>'QUANTITES PER ITEM'!M43</f>
        <v>980</v>
      </c>
      <c r="H34" s="74"/>
    </row>
    <row r="35">
      <c r="A35" s="29"/>
      <c r="H35" s="74"/>
    </row>
    <row r="36">
      <c r="A36" s="65"/>
      <c r="B36" s="65" t="s">
        <v>110</v>
      </c>
      <c r="H36" s="74"/>
    </row>
    <row r="37">
      <c r="A37" s="24"/>
      <c r="B37" s="86">
        <v>0.0</v>
      </c>
      <c r="C37" s="140"/>
      <c r="D37" s="140"/>
      <c r="E37" s="140"/>
      <c r="F37" s="141"/>
      <c r="H37" s="74"/>
    </row>
    <row r="38">
      <c r="A38" s="65"/>
      <c r="B38" s="65" t="s">
        <v>111</v>
      </c>
      <c r="H38" s="74"/>
    </row>
    <row r="39" hidden="1">
      <c r="A39" s="67"/>
      <c r="B39" s="6" t="s">
        <v>112</v>
      </c>
      <c r="C39" s="144"/>
      <c r="D39" s="144" t="s">
        <v>21</v>
      </c>
      <c r="E39" s="144" t="s">
        <v>23</v>
      </c>
      <c r="F39" s="144" t="s">
        <v>115</v>
      </c>
      <c r="H39" s="74"/>
    </row>
    <row r="40" hidden="1">
      <c r="A40" s="29"/>
      <c r="B40" s="44" t="str">
        <f>'QUANTITES PER ITEM'!B49</f>
        <v>1'x1'x4' 5 gauge BASKETS</v>
      </c>
      <c r="D40" s="146">
        <f>'QUANTITES PER ITEM'!J49</f>
        <v>0</v>
      </c>
      <c r="E40" s="124" t="str">
        <f>'QUANTITES PER ITEM'!K49</f>
        <v>EA</v>
      </c>
      <c r="F40" s="124">
        <f>'QUANTITES PER ITEM'!L49</f>
        <v>70</v>
      </c>
      <c r="H40" s="74"/>
    </row>
    <row r="41" hidden="1">
      <c r="A41" s="29"/>
      <c r="B41" s="44" t="str">
        <f>'QUANTITES PER ITEM'!B50</f>
        <v>1-3" Stone Fill</v>
      </c>
      <c r="D41" s="146">
        <f>'QUANTITES PER ITEM'!J50</f>
        <v>0</v>
      </c>
      <c r="E41" s="124" t="str">
        <f>'QUANTITES PER ITEM'!K50</f>
        <v>TONS</v>
      </c>
      <c r="F41" s="124">
        <f>'QUANTITES PER ITEM'!L50</f>
        <v>52.5</v>
      </c>
      <c r="H41" s="74"/>
    </row>
    <row r="42">
      <c r="A42" s="29"/>
      <c r="C42" s="70" t="s">
        <v>48</v>
      </c>
      <c r="D42" s="70"/>
      <c r="E42" s="70"/>
      <c r="F42" s="77">
        <f>'QUANTITES PER ITEM'!M54</f>
        <v>0</v>
      </c>
      <c r="H42" s="74"/>
    </row>
    <row r="43">
      <c r="A43" s="29"/>
      <c r="B43" s="65" t="s">
        <v>124</v>
      </c>
      <c r="H43" s="74"/>
    </row>
    <row r="44">
      <c r="A44" s="29"/>
      <c r="B44" s="83" t="s">
        <v>126</v>
      </c>
      <c r="F44" s="47">
        <v>0.0</v>
      </c>
      <c r="H44" s="74"/>
    </row>
    <row r="45">
      <c r="A45" s="29"/>
      <c r="B45" s="83" t="s">
        <v>128</v>
      </c>
      <c r="D45" s="146"/>
      <c r="E45" s="124"/>
      <c r="F45" s="47">
        <v>0.0</v>
      </c>
      <c r="G45" s="29"/>
      <c r="H45" s="153"/>
      <c r="I45" s="29"/>
      <c r="J45" s="29"/>
      <c r="K45" s="29"/>
      <c r="L45" s="29"/>
      <c r="M45" s="29"/>
      <c r="N45" s="29"/>
      <c r="O45" s="29"/>
      <c r="P45" s="29"/>
      <c r="Q45" s="29"/>
      <c r="R45" s="29"/>
      <c r="S45" s="29"/>
      <c r="T45" s="29"/>
      <c r="U45" s="29"/>
      <c r="V45" s="29"/>
      <c r="W45" s="29"/>
      <c r="X45" s="29"/>
      <c r="Y45" s="29"/>
      <c r="Z45" s="29"/>
      <c r="AA45" s="29"/>
      <c r="AB45" s="29"/>
    </row>
    <row r="46">
      <c r="A46" s="29"/>
      <c r="B46" s="44"/>
      <c r="C46" s="70" t="s">
        <v>48</v>
      </c>
      <c r="D46" s="70"/>
      <c r="E46" s="70"/>
      <c r="F46" s="77">
        <f>'QUANTITES PER ITEM'!M87</f>
        <v>0</v>
      </c>
      <c r="G46" s="29"/>
      <c r="H46" s="153"/>
      <c r="I46" s="29"/>
      <c r="J46" s="29"/>
      <c r="K46" s="29"/>
      <c r="L46" s="29"/>
      <c r="M46" s="29"/>
      <c r="N46" s="29"/>
      <c r="O46" s="29"/>
      <c r="P46" s="29"/>
      <c r="Q46" s="29"/>
      <c r="R46" s="29"/>
      <c r="S46" s="29"/>
      <c r="T46" s="29"/>
      <c r="U46" s="29"/>
      <c r="V46" s="29"/>
      <c r="W46" s="29"/>
      <c r="X46" s="29"/>
      <c r="Y46" s="29"/>
      <c r="Z46" s="29"/>
      <c r="AA46" s="29"/>
      <c r="AB46" s="29"/>
    </row>
    <row r="47">
      <c r="A47" s="29"/>
      <c r="B47" s="44"/>
      <c r="G47" s="29"/>
      <c r="H47" s="153"/>
      <c r="I47" s="29"/>
      <c r="J47" s="29"/>
      <c r="K47" s="29"/>
      <c r="L47" s="29"/>
      <c r="M47" s="29"/>
      <c r="N47" s="29"/>
      <c r="O47" s="29"/>
      <c r="P47" s="29"/>
      <c r="Q47" s="29"/>
      <c r="R47" s="29"/>
      <c r="S47" s="29"/>
      <c r="T47" s="29"/>
      <c r="U47" s="29"/>
      <c r="V47" s="29"/>
      <c r="W47" s="29"/>
      <c r="X47" s="29"/>
      <c r="Y47" s="29"/>
      <c r="Z47" s="29"/>
      <c r="AA47" s="29"/>
      <c r="AB47" s="29"/>
    </row>
    <row r="48">
      <c r="A48" s="29"/>
      <c r="B48" s="44" t="s">
        <v>133</v>
      </c>
      <c r="C48" s="70"/>
      <c r="D48" s="70"/>
      <c r="E48" s="70"/>
      <c r="F48" s="72">
        <f>F46+F42+F34+F16+F15+F14+F22+F17+F27+F17</f>
        <v>2876.266667</v>
      </c>
      <c r="H48" s="79">
        <f>F48+'QUANTITES PER ITEM'!M93+'QUANTITES PER ITEM'!M94</f>
        <v>2876.266667</v>
      </c>
    </row>
    <row r="49" ht="18.75" customHeight="1">
      <c r="A49" s="37"/>
      <c r="B49" s="37"/>
      <c r="C49" s="29"/>
      <c r="D49" s="29"/>
      <c r="E49" s="29"/>
      <c r="F49" s="29"/>
      <c r="G49" s="29"/>
      <c r="H49" s="153"/>
      <c r="I49" s="29"/>
      <c r="J49" s="29"/>
      <c r="K49" s="29"/>
      <c r="L49" s="29"/>
      <c r="M49" s="29"/>
      <c r="N49" s="29"/>
      <c r="O49" s="29"/>
      <c r="P49" s="29"/>
      <c r="Q49" s="29"/>
      <c r="R49" s="29"/>
      <c r="S49" s="29"/>
      <c r="T49" s="29"/>
      <c r="U49" s="29"/>
      <c r="V49" s="29"/>
      <c r="W49" s="29"/>
      <c r="X49" s="29"/>
      <c r="Y49" s="29"/>
      <c r="Z49" s="29"/>
      <c r="AA49" s="29"/>
      <c r="AB49" s="29"/>
    </row>
    <row r="50" ht="39.75" customHeight="1">
      <c r="A50" s="37"/>
      <c r="B50" s="38" t="s">
        <v>140</v>
      </c>
      <c r="C50" s="40"/>
      <c r="D50" s="40"/>
      <c r="E50" s="40"/>
      <c r="F50" s="40"/>
      <c r="H50" s="74"/>
    </row>
    <row r="51">
      <c r="A51" s="29"/>
      <c r="B51" s="158" t="s">
        <v>142</v>
      </c>
      <c r="H51" s="74"/>
    </row>
    <row r="52">
      <c r="A52" s="29"/>
      <c r="B52" s="86"/>
      <c r="C52" s="140"/>
      <c r="D52" s="140"/>
      <c r="E52" s="140"/>
      <c r="F52" s="141"/>
      <c r="H52" s="74"/>
    </row>
    <row r="53">
      <c r="A53" s="29"/>
      <c r="C53" s="70" t="s">
        <v>48</v>
      </c>
      <c r="D53" s="70"/>
      <c r="E53" s="70"/>
      <c r="F53" s="77" t="str">
        <f>#REF!</f>
        <v>#REF!</v>
      </c>
      <c r="H53" s="74"/>
    </row>
    <row r="54">
      <c r="A54" s="65"/>
      <c r="B54" s="162" t="s">
        <v>144</v>
      </c>
      <c r="H54" s="74"/>
    </row>
    <row r="55">
      <c r="A55" s="65"/>
      <c r="B55" s="86"/>
      <c r="C55" s="140"/>
      <c r="D55" s="140"/>
      <c r="E55" s="140"/>
      <c r="F55" s="141"/>
      <c r="H55" s="74"/>
    </row>
    <row r="56">
      <c r="A56" s="65"/>
      <c r="C56" s="70" t="s">
        <v>48</v>
      </c>
      <c r="D56" s="70"/>
      <c r="E56" s="70"/>
      <c r="F56" s="77">
        <f>'QUANTITES PER ITEM'!M106</f>
        <v>0</v>
      </c>
      <c r="H56" s="74"/>
    </row>
    <row r="57">
      <c r="A57" s="65"/>
      <c r="B57" s="162" t="s">
        <v>145</v>
      </c>
      <c r="H57" s="74"/>
    </row>
    <row r="58">
      <c r="A58" s="24"/>
      <c r="B58" s="86">
        <v>0.0</v>
      </c>
      <c r="C58" s="140"/>
      <c r="D58" s="140"/>
      <c r="E58" s="140"/>
      <c r="F58" s="141"/>
      <c r="H58" s="74"/>
    </row>
    <row r="59">
      <c r="A59" s="29"/>
      <c r="C59" s="70" t="s">
        <v>48</v>
      </c>
      <c r="D59" s="70"/>
      <c r="E59" s="70"/>
      <c r="F59" s="77">
        <f>'QUANTITES PER ITEM'!M127</f>
        <v>0</v>
      </c>
      <c r="H59" s="74"/>
    </row>
    <row r="60">
      <c r="A60" s="65"/>
      <c r="B60" s="162" t="s">
        <v>149</v>
      </c>
      <c r="H60" s="74"/>
    </row>
    <row r="61">
      <c r="A61" s="65"/>
      <c r="B61" s="86">
        <v>0.0</v>
      </c>
      <c r="C61" s="140"/>
      <c r="D61" s="140"/>
      <c r="E61" s="140"/>
      <c r="F61" s="141"/>
      <c r="H61" s="74"/>
    </row>
    <row r="62">
      <c r="A62" s="65"/>
      <c r="C62" s="70" t="s">
        <v>48</v>
      </c>
      <c r="D62" s="70"/>
      <c r="E62" s="70"/>
      <c r="F62" s="77">
        <f>'QUANTITES PER ITEM'!M138</f>
        <v>0</v>
      </c>
      <c r="H62" s="74"/>
    </row>
    <row r="63">
      <c r="A63" s="65"/>
      <c r="B63" s="162" t="s">
        <v>151</v>
      </c>
      <c r="H63" s="74"/>
    </row>
    <row r="64">
      <c r="A64" s="24"/>
      <c r="B64" s="86"/>
      <c r="C64" s="140"/>
      <c r="D64" s="140"/>
      <c r="E64" s="140"/>
      <c r="F64" s="141"/>
      <c r="H64" s="74"/>
    </row>
    <row r="65">
      <c r="A65" s="29"/>
      <c r="C65" s="70" t="s">
        <v>48</v>
      </c>
      <c r="D65" s="70"/>
      <c r="E65" s="70"/>
      <c r="F65" s="77">
        <f>'QUANTITES PER ITEM'!M152</f>
        <v>0</v>
      </c>
      <c r="H65" s="74"/>
    </row>
    <row r="66" ht="14.25" customHeight="1">
      <c r="A66" s="2"/>
      <c r="B66" s="168" t="s">
        <v>152</v>
      </c>
      <c r="C66" s="20"/>
      <c r="D66" s="20"/>
      <c r="E66" s="20"/>
      <c r="F66" s="20"/>
      <c r="G66" s="20"/>
      <c r="H66" s="169"/>
      <c r="I66" s="20"/>
      <c r="J66" s="20"/>
      <c r="K66" s="20"/>
      <c r="L66" s="20"/>
      <c r="M66" s="20"/>
      <c r="N66" s="20"/>
      <c r="O66" s="20"/>
      <c r="P66" s="20"/>
      <c r="Q66" s="20"/>
      <c r="R66" s="20"/>
      <c r="S66" s="20"/>
      <c r="T66" s="20"/>
      <c r="U66" s="20"/>
      <c r="V66" s="20"/>
      <c r="W66" s="20"/>
      <c r="X66" s="20"/>
      <c r="Y66" s="20"/>
      <c r="Z66" s="20"/>
      <c r="AA66" s="20"/>
      <c r="AB66" s="20"/>
    </row>
    <row r="67" ht="14.25" customHeight="1">
      <c r="A67" s="2"/>
      <c r="B67" s="86"/>
      <c r="C67" s="140"/>
      <c r="D67" s="140"/>
      <c r="E67" s="140"/>
      <c r="F67" s="141"/>
      <c r="G67" s="20"/>
      <c r="H67" s="169"/>
      <c r="I67" s="20"/>
      <c r="J67" s="20"/>
      <c r="K67" s="20"/>
      <c r="L67" s="20"/>
      <c r="M67" s="20"/>
      <c r="N67" s="20"/>
      <c r="O67" s="20"/>
      <c r="P67" s="20"/>
      <c r="Q67" s="20"/>
      <c r="R67" s="20"/>
      <c r="S67" s="20"/>
      <c r="T67" s="20"/>
      <c r="U67" s="20"/>
      <c r="V67" s="20"/>
      <c r="W67" s="20"/>
      <c r="X67" s="20"/>
      <c r="Y67" s="20"/>
      <c r="Z67" s="20"/>
      <c r="AA67" s="20"/>
      <c r="AB67" s="20"/>
    </row>
    <row r="68" ht="14.25" customHeight="1">
      <c r="A68" s="2"/>
      <c r="B68" s="20"/>
      <c r="C68" s="176" t="s">
        <v>48</v>
      </c>
      <c r="D68" s="176"/>
      <c r="E68" s="176"/>
      <c r="F68" s="77">
        <f>'QUANTITES PER ITEM'!M165</f>
        <v>0</v>
      </c>
      <c r="G68" s="20"/>
      <c r="H68" s="169"/>
      <c r="I68" s="20"/>
      <c r="J68" s="20"/>
      <c r="K68" s="20"/>
      <c r="L68" s="20"/>
      <c r="M68" s="20"/>
      <c r="N68" s="20"/>
      <c r="O68" s="20"/>
      <c r="P68" s="20"/>
      <c r="Q68" s="20"/>
      <c r="R68" s="20"/>
      <c r="S68" s="20"/>
      <c r="T68" s="20"/>
      <c r="U68" s="20"/>
      <c r="V68" s="20"/>
      <c r="W68" s="20"/>
      <c r="X68" s="20"/>
      <c r="Y68" s="20"/>
      <c r="Z68" s="20"/>
      <c r="AA68" s="20"/>
      <c r="AB68" s="20"/>
    </row>
    <row r="69" ht="14.25" customHeight="1">
      <c r="A69" s="2"/>
      <c r="B69" s="30" t="s">
        <v>156</v>
      </c>
      <c r="C69" s="20"/>
      <c r="D69" s="20"/>
      <c r="E69" s="20"/>
      <c r="F69" s="20"/>
      <c r="G69" s="20"/>
      <c r="H69" s="169"/>
      <c r="I69" s="20"/>
      <c r="J69" s="20"/>
      <c r="K69" s="20"/>
      <c r="L69" s="20"/>
      <c r="M69" s="20"/>
      <c r="N69" s="20"/>
      <c r="O69" s="20"/>
      <c r="P69" s="20"/>
      <c r="Q69" s="20"/>
      <c r="R69" s="20"/>
      <c r="S69" s="20"/>
      <c r="T69" s="20"/>
      <c r="U69" s="20"/>
      <c r="V69" s="20"/>
      <c r="W69" s="20"/>
      <c r="X69" s="20"/>
      <c r="Y69" s="20"/>
      <c r="Z69" s="20"/>
      <c r="AA69" s="20"/>
      <c r="AB69" s="20"/>
    </row>
    <row r="70" ht="14.25" customHeight="1">
      <c r="A70" s="2"/>
      <c r="B70" s="86">
        <v>4.0</v>
      </c>
      <c r="C70" s="140"/>
      <c r="D70" s="140"/>
      <c r="E70" s="140"/>
      <c r="F70" s="141"/>
      <c r="G70" s="20"/>
      <c r="H70" s="169"/>
      <c r="I70" s="20"/>
      <c r="J70" s="20"/>
      <c r="K70" s="20"/>
      <c r="L70" s="20"/>
      <c r="M70" s="20"/>
      <c r="N70" s="20"/>
      <c r="O70" s="20"/>
      <c r="P70" s="20"/>
      <c r="Q70" s="20"/>
      <c r="R70" s="20"/>
      <c r="S70" s="20"/>
      <c r="T70" s="20"/>
      <c r="U70" s="20"/>
      <c r="V70" s="20"/>
      <c r="W70" s="20"/>
      <c r="X70" s="20"/>
      <c r="Y70" s="20"/>
      <c r="Z70" s="20"/>
      <c r="AA70" s="20"/>
      <c r="AB70" s="20"/>
    </row>
    <row r="71" ht="14.25" customHeight="1">
      <c r="A71" s="2"/>
      <c r="B71" s="30"/>
      <c r="C71" s="176" t="s">
        <v>48</v>
      </c>
      <c r="D71" s="176"/>
      <c r="E71" s="176"/>
      <c r="F71" s="77" t="str">
        <f>'QUANTITES PER ITEM'!M180</f>
        <v/>
      </c>
      <c r="G71" s="20"/>
      <c r="H71" s="169"/>
      <c r="I71" s="20"/>
      <c r="J71" s="20"/>
      <c r="K71" s="20"/>
      <c r="L71" s="20"/>
      <c r="M71" s="20"/>
      <c r="N71" s="20"/>
      <c r="O71" s="20"/>
      <c r="P71" s="20"/>
      <c r="Q71" s="20"/>
      <c r="R71" s="20"/>
      <c r="S71" s="20"/>
      <c r="T71" s="20"/>
      <c r="U71" s="20"/>
      <c r="V71" s="20"/>
      <c r="W71" s="20"/>
      <c r="X71" s="20"/>
      <c r="Y71" s="20"/>
      <c r="Z71" s="20"/>
      <c r="AA71" s="20"/>
      <c r="AB71" s="20"/>
    </row>
    <row r="72" ht="14.25" customHeight="1">
      <c r="A72" s="2"/>
      <c r="B72" s="168" t="s">
        <v>159</v>
      </c>
      <c r="C72" s="20"/>
      <c r="D72" s="20"/>
      <c r="E72" s="20"/>
      <c r="F72" s="20"/>
      <c r="G72" s="20"/>
      <c r="H72" s="169"/>
      <c r="I72" s="20"/>
      <c r="J72" s="20"/>
      <c r="K72" s="20"/>
      <c r="L72" s="20"/>
      <c r="M72" s="20"/>
      <c r="N72" s="20"/>
      <c r="O72" s="20"/>
      <c r="P72" s="20"/>
      <c r="Q72" s="20"/>
      <c r="R72" s="20"/>
      <c r="S72" s="20"/>
      <c r="T72" s="20"/>
      <c r="U72" s="20"/>
      <c r="V72" s="20"/>
      <c r="W72" s="20"/>
      <c r="X72" s="20"/>
      <c r="Y72" s="20"/>
      <c r="Z72" s="20"/>
      <c r="AA72" s="20"/>
      <c r="AB72" s="20"/>
    </row>
    <row r="73" ht="14.25" customHeight="1">
      <c r="A73" s="2"/>
      <c r="B73" s="86">
        <v>0.0</v>
      </c>
      <c r="C73" s="140"/>
      <c r="D73" s="140"/>
      <c r="E73" s="140"/>
      <c r="F73" s="141"/>
      <c r="G73" s="20"/>
      <c r="H73" s="169"/>
      <c r="I73" s="20"/>
      <c r="J73" s="20"/>
      <c r="K73" s="20"/>
      <c r="L73" s="20"/>
      <c r="M73" s="20"/>
      <c r="N73" s="20"/>
      <c r="O73" s="20"/>
      <c r="P73" s="20"/>
      <c r="Q73" s="20"/>
      <c r="R73" s="20"/>
      <c r="S73" s="20"/>
      <c r="T73" s="20"/>
      <c r="U73" s="20"/>
      <c r="V73" s="20"/>
      <c r="W73" s="20"/>
      <c r="X73" s="20"/>
      <c r="Y73" s="20"/>
      <c r="Z73" s="20"/>
      <c r="AA73" s="20"/>
      <c r="AB73" s="20"/>
    </row>
    <row r="74" ht="14.25" customHeight="1">
      <c r="A74" s="2"/>
      <c r="B74" s="20"/>
      <c r="C74" s="176" t="s">
        <v>48</v>
      </c>
      <c r="D74" s="176"/>
      <c r="E74" s="176"/>
      <c r="F74" s="77">
        <f>'QUANTITES PER ITEM'!M210</f>
        <v>0</v>
      </c>
      <c r="G74" s="20"/>
      <c r="H74" s="169"/>
      <c r="I74" s="20"/>
      <c r="J74" s="20"/>
      <c r="K74" s="20"/>
      <c r="L74" s="20"/>
      <c r="M74" s="20"/>
      <c r="N74" s="20"/>
      <c r="O74" s="20"/>
      <c r="P74" s="20"/>
      <c r="Q74" s="20"/>
      <c r="R74" s="20"/>
      <c r="S74" s="20"/>
      <c r="T74" s="20"/>
      <c r="U74" s="20"/>
      <c r="V74" s="20"/>
      <c r="W74" s="20"/>
      <c r="X74" s="20"/>
      <c r="Y74" s="20"/>
      <c r="Z74" s="20"/>
      <c r="AA74" s="20"/>
      <c r="AB74" s="20"/>
    </row>
    <row r="75" ht="14.25" customHeight="1">
      <c r="A75" s="2"/>
      <c r="B75" s="182" t="s">
        <v>165</v>
      </c>
      <c r="C75" s="20"/>
      <c r="D75" s="20"/>
      <c r="E75" s="20"/>
      <c r="F75" s="20"/>
      <c r="G75" s="20"/>
      <c r="H75" s="169"/>
      <c r="I75" s="20"/>
      <c r="J75" s="20"/>
      <c r="K75" s="20"/>
      <c r="L75" s="20"/>
      <c r="M75" s="20"/>
      <c r="N75" s="20"/>
      <c r="O75" s="20"/>
      <c r="P75" s="20"/>
      <c r="Q75" s="20"/>
      <c r="R75" s="20"/>
      <c r="S75" s="20"/>
      <c r="T75" s="20"/>
      <c r="U75" s="20"/>
      <c r="V75" s="20"/>
      <c r="W75" s="20"/>
      <c r="X75" s="20"/>
      <c r="Y75" s="20"/>
      <c r="Z75" s="20"/>
      <c r="AA75" s="20"/>
      <c r="AB75" s="20"/>
    </row>
    <row r="76" ht="14.25" customHeight="1">
      <c r="A76" s="2"/>
      <c r="B76" s="184"/>
      <c r="C76" s="184"/>
      <c r="D76" s="185"/>
      <c r="E76" s="185"/>
      <c r="F76" s="185"/>
      <c r="G76" s="20"/>
      <c r="H76" s="169"/>
      <c r="I76" s="20"/>
      <c r="J76" s="20"/>
      <c r="K76" s="20"/>
      <c r="L76" s="20"/>
      <c r="M76" s="20"/>
      <c r="N76" s="20"/>
      <c r="O76" s="20"/>
      <c r="P76" s="20"/>
      <c r="Q76" s="20"/>
      <c r="R76" s="20"/>
      <c r="S76" s="20"/>
      <c r="T76" s="20"/>
      <c r="U76" s="20"/>
      <c r="V76" s="20"/>
      <c r="W76" s="20"/>
      <c r="X76" s="20"/>
      <c r="Y76" s="20"/>
      <c r="Z76" s="20"/>
      <c r="AA76" s="20"/>
      <c r="AB76" s="20"/>
    </row>
    <row r="77" ht="14.25" customHeight="1">
      <c r="A77" s="2"/>
      <c r="B77" s="86">
        <v>2.0</v>
      </c>
      <c r="C77" s="140"/>
      <c r="D77" s="140"/>
      <c r="E77" s="140"/>
      <c r="F77" s="141"/>
      <c r="G77" s="20"/>
      <c r="H77" s="169"/>
      <c r="I77" s="20"/>
      <c r="J77" s="20"/>
      <c r="K77" s="20"/>
      <c r="L77" s="20"/>
      <c r="M77" s="20"/>
      <c r="N77" s="20"/>
      <c r="O77" s="20"/>
      <c r="P77" s="20"/>
      <c r="Q77" s="20"/>
      <c r="R77" s="20"/>
      <c r="S77" s="20"/>
      <c r="T77" s="20"/>
      <c r="U77" s="20"/>
      <c r="V77" s="20"/>
      <c r="W77" s="20"/>
      <c r="X77" s="20"/>
      <c r="Y77" s="20"/>
      <c r="Z77" s="20"/>
      <c r="AA77" s="20"/>
      <c r="AB77" s="20"/>
    </row>
    <row r="78" ht="14.25" customHeight="1">
      <c r="A78" s="2"/>
      <c r="B78" s="20"/>
      <c r="C78" s="176" t="s">
        <v>48</v>
      </c>
      <c r="D78" s="176"/>
      <c r="E78" s="176"/>
      <c r="F78" s="77">
        <f>'QUANTITES PER ITEM'!M228</f>
        <v>945.6</v>
      </c>
      <c r="G78" s="20"/>
      <c r="H78" s="169"/>
      <c r="I78" s="20"/>
      <c r="J78" s="20"/>
      <c r="K78" s="20"/>
      <c r="L78" s="20"/>
      <c r="M78" s="20"/>
      <c r="N78" s="20"/>
      <c r="O78" s="20"/>
      <c r="P78" s="20"/>
      <c r="Q78" s="20"/>
      <c r="R78" s="20"/>
      <c r="S78" s="20"/>
      <c r="T78" s="20"/>
      <c r="U78" s="20"/>
      <c r="V78" s="20"/>
      <c r="W78" s="20"/>
      <c r="X78" s="20"/>
      <c r="Y78" s="20"/>
      <c r="Z78" s="20"/>
      <c r="AA78" s="20"/>
      <c r="AB78" s="20"/>
    </row>
    <row r="79" ht="14.25" customHeight="1">
      <c r="A79" s="29"/>
      <c r="H79" s="74"/>
    </row>
    <row r="80" ht="18.0" customHeight="1">
      <c r="A80" s="29"/>
      <c r="B80" s="189" t="s">
        <v>173</v>
      </c>
      <c r="C80" s="70"/>
      <c r="D80" s="70"/>
      <c r="E80" s="70"/>
      <c r="F80" s="77">
        <f>F68+F65+F59+F62+F56+F74+F78</f>
        <v>945.6</v>
      </c>
      <c r="G80" s="29"/>
      <c r="H80" s="192">
        <f>F80+F48</f>
        <v>3821.866667</v>
      </c>
      <c r="I80" s="29"/>
      <c r="J80" s="29"/>
      <c r="K80" s="29"/>
      <c r="L80" s="29"/>
      <c r="M80" s="29"/>
      <c r="N80" s="29"/>
      <c r="O80" s="29"/>
      <c r="P80" s="29"/>
      <c r="Q80" s="29"/>
      <c r="R80" s="29"/>
      <c r="S80" s="29"/>
      <c r="T80" s="29"/>
      <c r="U80" s="29"/>
      <c r="V80" s="29"/>
      <c r="W80" s="29"/>
      <c r="X80" s="29"/>
      <c r="Y80" s="29"/>
      <c r="Z80" s="29"/>
      <c r="AA80" s="29"/>
      <c r="AB80" s="29"/>
    </row>
    <row r="81" ht="18.0" customHeight="1">
      <c r="A81" s="29"/>
      <c r="B81" s="29"/>
      <c r="C81" s="193"/>
      <c r="D81" s="193"/>
      <c r="E81" s="193"/>
      <c r="F81" s="195"/>
      <c r="G81" s="29"/>
      <c r="H81" s="153"/>
      <c r="I81" s="29"/>
      <c r="J81" s="29"/>
      <c r="K81" s="29"/>
      <c r="L81" s="29"/>
      <c r="M81" s="29"/>
      <c r="N81" s="29"/>
      <c r="O81" s="29"/>
      <c r="P81" s="29"/>
      <c r="Q81" s="29"/>
      <c r="R81" s="29"/>
      <c r="S81" s="29"/>
      <c r="T81" s="29"/>
      <c r="U81" s="29"/>
      <c r="V81" s="29"/>
      <c r="W81" s="29"/>
      <c r="X81" s="29"/>
      <c r="Y81" s="29"/>
      <c r="Z81" s="29"/>
      <c r="AA81" s="29"/>
      <c r="AB81" s="29"/>
    </row>
    <row r="82" ht="18.0" customHeight="1">
      <c r="A82" s="29"/>
      <c r="B82" s="29"/>
      <c r="C82" s="193"/>
      <c r="D82" s="193"/>
      <c r="E82" s="193"/>
      <c r="F82" s="195"/>
      <c r="G82" s="29"/>
      <c r="H82" s="153"/>
      <c r="I82" s="29"/>
      <c r="J82" s="29"/>
      <c r="K82" s="29"/>
      <c r="L82" s="29"/>
      <c r="M82" s="29"/>
      <c r="N82" s="29"/>
      <c r="O82" s="29"/>
      <c r="P82" s="29"/>
      <c r="Q82" s="29"/>
      <c r="R82" s="29"/>
      <c r="S82" s="29"/>
      <c r="T82" s="29"/>
      <c r="U82" s="29"/>
      <c r="V82" s="29"/>
      <c r="W82" s="29"/>
      <c r="X82" s="29"/>
      <c r="Y82" s="29"/>
      <c r="Z82" s="29"/>
      <c r="AA82" s="29"/>
      <c r="AB82" s="29"/>
    </row>
    <row r="83" ht="25.5" customHeight="1">
      <c r="A83" s="29"/>
      <c r="B83" s="38" t="s">
        <v>177</v>
      </c>
      <c r="C83" s="40"/>
      <c r="D83" s="40"/>
      <c r="E83" s="40"/>
      <c r="F83" s="40"/>
      <c r="H83" s="74"/>
    </row>
    <row r="84" ht="49.5" customHeight="1">
      <c r="A84" s="29"/>
      <c r="B84" s="196" t="s">
        <v>178</v>
      </c>
      <c r="H84" s="74"/>
    </row>
    <row r="85" ht="14.25" customHeight="1">
      <c r="A85" s="29"/>
      <c r="H85" s="74"/>
    </row>
    <row r="86" ht="14.25" customHeight="1">
      <c r="A86" s="29"/>
      <c r="B86" s="162" t="s">
        <v>180</v>
      </c>
      <c r="H86" s="74"/>
    </row>
    <row r="87">
      <c r="A87" s="29"/>
      <c r="B87" s="86">
        <v>5.0</v>
      </c>
      <c r="C87" s="140"/>
      <c r="D87" s="140"/>
      <c r="E87" s="140"/>
      <c r="F87" s="141"/>
      <c r="H87" s="74"/>
    </row>
    <row r="88">
      <c r="A88" s="29"/>
      <c r="C88" s="70" t="s">
        <v>48</v>
      </c>
      <c r="D88" s="70"/>
      <c r="E88" s="70"/>
      <c r="F88" s="77">
        <f>'QUANTITES PER ITEM'!M234</f>
        <v>500</v>
      </c>
      <c r="H88" s="74"/>
    </row>
    <row r="89">
      <c r="A89" s="29"/>
      <c r="B89" s="162" t="s">
        <v>182</v>
      </c>
      <c r="H89" s="74"/>
    </row>
    <row r="90">
      <c r="A90" s="29"/>
      <c r="B90" s="86">
        <v>0.0</v>
      </c>
      <c r="C90" s="140"/>
      <c r="D90" s="140"/>
      <c r="E90" s="140"/>
      <c r="F90" s="141"/>
      <c r="H90" s="74"/>
    </row>
    <row r="91">
      <c r="A91" s="29"/>
      <c r="C91" s="70" t="s">
        <v>48</v>
      </c>
      <c r="D91" s="70"/>
      <c r="E91" s="70"/>
      <c r="F91" s="77">
        <f>'QUANTITES PER ITEM'!M245</f>
        <v>0</v>
      </c>
      <c r="H91" s="74"/>
    </row>
    <row r="92">
      <c r="A92" s="29"/>
      <c r="B92" s="162" t="s">
        <v>186</v>
      </c>
      <c r="H92" s="74"/>
    </row>
    <row r="93">
      <c r="A93" s="29"/>
      <c r="B93" s="119" t="s">
        <v>187</v>
      </c>
      <c r="C93" s="179" t="s">
        <v>188</v>
      </c>
      <c r="D93" s="179" t="s">
        <v>189</v>
      </c>
      <c r="E93" s="179"/>
      <c r="F93" s="179"/>
      <c r="H93" s="74"/>
    </row>
    <row r="94">
      <c r="A94" s="29"/>
      <c r="B94" s="102">
        <v>0.0</v>
      </c>
      <c r="C94" s="102">
        <v>0.0</v>
      </c>
      <c r="D94" s="86">
        <v>0.0</v>
      </c>
      <c r="E94" s="140"/>
      <c r="F94" s="141"/>
      <c r="H94" s="74"/>
    </row>
    <row r="95">
      <c r="A95" s="29"/>
      <c r="C95" s="70" t="s">
        <v>48</v>
      </c>
      <c r="D95" s="70"/>
      <c r="E95" s="70"/>
      <c r="F95" s="77">
        <f>'QUANTITES PER ITEM'!M260</f>
        <v>0</v>
      </c>
      <c r="H95" s="74"/>
    </row>
    <row r="96">
      <c r="A96" s="29"/>
      <c r="B96" s="201"/>
      <c r="C96" s="193"/>
      <c r="D96" s="193"/>
      <c r="E96" s="193"/>
      <c r="F96" s="195"/>
      <c r="G96" s="31"/>
      <c r="H96" s="202"/>
      <c r="I96" s="31"/>
      <c r="J96" s="31"/>
      <c r="K96" s="31"/>
      <c r="L96" s="31"/>
      <c r="M96" s="31"/>
      <c r="N96" s="31"/>
      <c r="O96" s="31"/>
      <c r="P96" s="31"/>
      <c r="Q96" s="31"/>
      <c r="R96" s="31"/>
      <c r="S96" s="31"/>
      <c r="T96" s="31"/>
      <c r="U96" s="31"/>
      <c r="V96" s="31"/>
      <c r="W96" s="31"/>
      <c r="X96" s="31"/>
      <c r="Y96" s="31"/>
      <c r="Z96" s="31"/>
      <c r="AA96" s="31"/>
      <c r="AB96" s="31"/>
    </row>
    <row r="97">
      <c r="A97" s="29"/>
      <c r="B97" s="206" t="s">
        <v>193</v>
      </c>
      <c r="C97" s="70"/>
      <c r="D97" s="70"/>
      <c r="E97" s="70"/>
      <c r="F97" s="77">
        <f>F95+F91+F88</f>
        <v>500</v>
      </c>
      <c r="H97" s="79">
        <f>H80+F97</f>
        <v>4321.866667</v>
      </c>
    </row>
    <row r="98">
      <c r="A98" s="29"/>
    </row>
    <row r="99">
      <c r="A99" s="29"/>
      <c r="B99" s="38" t="s">
        <v>197</v>
      </c>
      <c r="C99" s="40"/>
      <c r="D99" s="40"/>
      <c r="E99" s="40"/>
      <c r="F99" s="40"/>
    </row>
    <row r="100">
      <c r="A100" s="29"/>
      <c r="B100" s="210" t="s">
        <v>199</v>
      </c>
    </row>
    <row r="101">
      <c r="A101" s="29"/>
    </row>
    <row r="102">
      <c r="A102" s="29"/>
      <c r="B102" s="162" t="s">
        <v>201</v>
      </c>
    </row>
    <row r="103">
      <c r="A103" s="29"/>
      <c r="B103" s="119" t="s">
        <v>202</v>
      </c>
      <c r="D103" s="179" t="s">
        <v>203</v>
      </c>
    </row>
    <row r="104">
      <c r="A104" s="29"/>
      <c r="B104" s="86">
        <v>0.0</v>
      </c>
      <c r="C104" s="141"/>
      <c r="D104" s="86"/>
      <c r="E104" s="140"/>
      <c r="F104" s="141"/>
    </row>
    <row r="105">
      <c r="A105" s="29"/>
      <c r="C105" s="70" t="s">
        <v>48</v>
      </c>
      <c r="D105" s="70"/>
      <c r="E105" s="70"/>
      <c r="F105" s="77">
        <f>'QUANTITES PER ITEM'!M266</f>
        <v>0</v>
      </c>
    </row>
    <row r="106">
      <c r="A106" s="29"/>
      <c r="B106" s="162" t="s">
        <v>208</v>
      </c>
    </row>
    <row r="107">
      <c r="A107" s="29"/>
      <c r="B107" s="119" t="s">
        <v>202</v>
      </c>
      <c r="D107" s="179" t="s">
        <v>203</v>
      </c>
    </row>
    <row r="108">
      <c r="A108" s="29"/>
      <c r="B108" s="86">
        <v>0.0</v>
      </c>
      <c r="C108" s="141"/>
      <c r="D108" s="86">
        <v>0.0</v>
      </c>
      <c r="E108" s="140"/>
      <c r="F108" s="141"/>
    </row>
    <row r="109">
      <c r="A109" s="29"/>
      <c r="C109" s="70" t="s">
        <v>48</v>
      </c>
      <c r="D109" s="70"/>
      <c r="E109" s="70"/>
      <c r="F109" s="72">
        <v>0.0</v>
      </c>
    </row>
    <row r="110">
      <c r="A110" s="29"/>
      <c r="B110" s="162" t="s">
        <v>212</v>
      </c>
    </row>
    <row r="111">
      <c r="A111" s="29"/>
      <c r="B111" s="86">
        <v>0.0</v>
      </c>
      <c r="C111" s="140"/>
      <c r="D111" s="140"/>
      <c r="E111" s="140"/>
      <c r="F111" s="141"/>
    </row>
    <row r="112">
      <c r="A112" s="29"/>
      <c r="C112" s="70" t="s">
        <v>48</v>
      </c>
      <c r="D112" s="70"/>
      <c r="E112" s="70"/>
      <c r="F112" s="216">
        <f>'QUANTITES PER ITEM'!M268</f>
        <v>0</v>
      </c>
      <c r="G112" s="83" t="s">
        <v>215</v>
      </c>
    </row>
    <row r="113">
      <c r="A113" s="29"/>
      <c r="B113" s="162" t="s">
        <v>218</v>
      </c>
    </row>
    <row r="114">
      <c r="A114" s="29"/>
      <c r="B114" s="86">
        <v>0.0</v>
      </c>
      <c r="C114" s="140"/>
      <c r="D114" s="140"/>
      <c r="E114" s="140"/>
      <c r="F114" s="141"/>
    </row>
    <row r="115">
      <c r="A115" s="29"/>
      <c r="B115" s="29"/>
      <c r="C115" s="70" t="s">
        <v>48</v>
      </c>
      <c r="D115" s="70"/>
      <c r="E115" s="70"/>
      <c r="F115" s="72">
        <v>0.0</v>
      </c>
    </row>
    <row r="116" ht="15.75" customHeight="1">
      <c r="A116" s="29"/>
      <c r="B116" s="158" t="s">
        <v>219</v>
      </c>
      <c r="G116" s="29"/>
      <c r="H116" s="29"/>
      <c r="I116" s="29"/>
      <c r="J116" s="29"/>
      <c r="K116" s="29"/>
      <c r="L116" s="29"/>
      <c r="M116" s="29"/>
      <c r="N116" s="29"/>
      <c r="O116" s="29"/>
      <c r="P116" s="29"/>
      <c r="Q116" s="29"/>
      <c r="R116" s="29"/>
      <c r="S116" s="29"/>
      <c r="T116" s="29"/>
      <c r="U116" s="29"/>
      <c r="V116" s="29"/>
      <c r="W116" s="29"/>
      <c r="X116" s="29"/>
      <c r="Y116" s="29"/>
      <c r="Z116" s="29"/>
      <c r="AA116" s="29"/>
      <c r="AB116" s="29"/>
    </row>
    <row r="117" ht="15.75" customHeight="1">
      <c r="A117" s="29"/>
      <c r="B117" s="86">
        <v>0.0</v>
      </c>
      <c r="C117" s="140"/>
      <c r="D117" s="140"/>
      <c r="E117" s="140"/>
      <c r="F117" s="141"/>
      <c r="G117" s="29"/>
      <c r="H117" s="29"/>
      <c r="I117" s="29"/>
      <c r="J117" s="29"/>
      <c r="K117" s="29"/>
      <c r="L117" s="29"/>
      <c r="M117" s="29"/>
      <c r="N117" s="29"/>
      <c r="O117" s="29"/>
      <c r="P117" s="29"/>
      <c r="Q117" s="29"/>
      <c r="R117" s="29"/>
      <c r="S117" s="29"/>
      <c r="T117" s="29"/>
      <c r="U117" s="29"/>
      <c r="V117" s="29"/>
      <c r="W117" s="29"/>
      <c r="X117" s="29"/>
      <c r="Y117" s="29"/>
      <c r="Z117" s="29"/>
      <c r="AA117" s="29"/>
      <c r="AB117" s="29"/>
    </row>
    <row r="118" ht="15.75" customHeight="1">
      <c r="A118" s="29"/>
      <c r="C118" s="70" t="s">
        <v>48</v>
      </c>
      <c r="D118" s="70"/>
      <c r="E118" s="70"/>
      <c r="F118" s="77">
        <f>'QUANTITES PER ITEM'!M274</f>
        <v>0</v>
      </c>
      <c r="G118" s="29"/>
      <c r="H118" s="29"/>
      <c r="I118" s="29"/>
      <c r="J118" s="29"/>
      <c r="K118" s="29"/>
      <c r="L118" s="29"/>
      <c r="M118" s="29"/>
      <c r="N118" s="29"/>
      <c r="O118" s="29"/>
      <c r="P118" s="29"/>
      <c r="Q118" s="29"/>
      <c r="R118" s="29"/>
      <c r="S118" s="29"/>
      <c r="T118" s="29"/>
      <c r="U118" s="29"/>
      <c r="V118" s="29"/>
      <c r="W118" s="29"/>
      <c r="X118" s="29"/>
      <c r="Y118" s="29"/>
      <c r="Z118" s="29"/>
      <c r="AA118" s="29"/>
      <c r="AB118" s="29"/>
    </row>
    <row r="119" ht="15.75" customHeight="1">
      <c r="A119" s="29"/>
      <c r="B119" s="37"/>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row>
    <row r="120" ht="15.75" customHeight="1">
      <c r="A120" s="29"/>
      <c r="B120" s="37"/>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row>
    <row r="121" ht="31.5" customHeight="1">
      <c r="A121" s="29"/>
      <c r="B121" s="189" t="s">
        <v>227</v>
      </c>
      <c r="C121" s="70"/>
      <c r="D121" s="70"/>
      <c r="E121" s="70"/>
      <c r="F121" s="77">
        <f>F115+F112+F109+F105+F118</f>
        <v>0</v>
      </c>
      <c r="G121" s="29"/>
      <c r="H121" s="29"/>
      <c r="I121" s="29"/>
      <c r="J121" s="29"/>
      <c r="K121" s="29"/>
      <c r="L121" s="29"/>
      <c r="M121" s="29"/>
      <c r="N121" s="29"/>
      <c r="O121" s="29"/>
      <c r="P121" s="29"/>
      <c r="Q121" s="29"/>
      <c r="R121" s="29"/>
      <c r="S121" s="29"/>
      <c r="T121" s="29"/>
      <c r="U121" s="29"/>
      <c r="V121" s="29"/>
      <c r="W121" s="29"/>
      <c r="X121" s="29"/>
      <c r="Y121" s="29"/>
      <c r="Z121" s="29"/>
      <c r="AA121" s="29"/>
      <c r="AB121" s="29"/>
    </row>
    <row r="122" ht="31.5" customHeight="1">
      <c r="A122" s="29"/>
      <c r="B122" s="37"/>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row>
    <row r="123" ht="31.5" customHeight="1">
      <c r="A123" s="29"/>
      <c r="B123" s="38" t="s">
        <v>230</v>
      </c>
      <c r="C123" s="40"/>
      <c r="D123" s="40"/>
      <c r="E123" s="40"/>
      <c r="F123" s="40"/>
    </row>
    <row r="124">
      <c r="A124" s="29"/>
      <c r="B124" s="210" t="s">
        <v>233</v>
      </c>
    </row>
    <row r="125">
      <c r="A125" s="29"/>
      <c r="B125" s="44" t="s">
        <v>20</v>
      </c>
      <c r="D125" s="44" t="s">
        <v>234</v>
      </c>
      <c r="F125" s="44" t="s">
        <v>115</v>
      </c>
    </row>
    <row r="126">
      <c r="A126" s="29"/>
      <c r="B126" s="44" t="s">
        <v>235</v>
      </c>
      <c r="D126" s="47">
        <v>0.0</v>
      </c>
      <c r="F126" s="224">
        <f>'QUANTITES PER ITEM'!M276</f>
        <v>0</v>
      </c>
    </row>
    <row r="127">
      <c r="A127" s="29"/>
      <c r="B127" s="44" t="s">
        <v>237</v>
      </c>
      <c r="D127" s="47">
        <v>0.0</v>
      </c>
      <c r="F127" s="224">
        <f>'QUANTITES PER ITEM'!M281</f>
        <v>0</v>
      </c>
    </row>
    <row r="128">
      <c r="A128" s="29"/>
      <c r="B128" s="44" t="s">
        <v>238</v>
      </c>
      <c r="D128" s="47">
        <v>0.0</v>
      </c>
      <c r="F128" s="224">
        <f>'QUANTITES PER ITEM'!M283</f>
        <v>0</v>
      </c>
    </row>
    <row r="129">
      <c r="A129" s="29"/>
      <c r="B129" s="44" t="s">
        <v>239</v>
      </c>
      <c r="D129" s="47">
        <v>0.0</v>
      </c>
      <c r="F129" s="224">
        <f>'QUANTITES PER ITEM'!M285</f>
        <v>0</v>
      </c>
    </row>
    <row r="130">
      <c r="A130" s="29"/>
      <c r="B130" s="44" t="s">
        <v>241</v>
      </c>
      <c r="D130" s="47">
        <v>0.0</v>
      </c>
      <c r="F130" s="224">
        <f>'QUANTITES PER ITEM'!M287</f>
        <v>0</v>
      </c>
    </row>
    <row r="131">
      <c r="A131" s="29"/>
      <c r="B131" s="44" t="s">
        <v>243</v>
      </c>
      <c r="D131" s="47">
        <v>0.0</v>
      </c>
      <c r="F131" s="224">
        <f>'QUANTITES PER ITEM'!M289</f>
        <v>0</v>
      </c>
    </row>
    <row r="132">
      <c r="A132" s="29"/>
      <c r="B132" s="44" t="s">
        <v>244</v>
      </c>
      <c r="D132" s="47">
        <v>0.0</v>
      </c>
      <c r="F132" s="224">
        <f>'QUANTITES PER ITEM'!M291</f>
        <v>0</v>
      </c>
    </row>
    <row r="133">
      <c r="A133" s="29"/>
      <c r="B133" s="44" t="s">
        <v>247</v>
      </c>
      <c r="D133" s="47">
        <v>0.0</v>
      </c>
      <c r="F133" s="224">
        <f>'QUANTITES PER ITEM'!M293</f>
        <v>0</v>
      </c>
    </row>
    <row r="134">
      <c r="A134" s="29"/>
      <c r="B134" s="83" t="s">
        <v>248</v>
      </c>
      <c r="D134" s="47">
        <v>0.0</v>
      </c>
      <c r="F134" s="224">
        <f>'QUANTITES PER ITEM'!M295</f>
        <v>0</v>
      </c>
    </row>
    <row r="135">
      <c r="A135" s="29"/>
      <c r="B135" s="83" t="s">
        <v>249</v>
      </c>
      <c r="D135" s="47">
        <v>0.0</v>
      </c>
      <c r="F135" s="224">
        <f>'QUANTITES PER ITEM'!M297</f>
        <v>0</v>
      </c>
    </row>
    <row r="136">
      <c r="A136" s="29"/>
      <c r="B136" s="189" t="s">
        <v>227</v>
      </c>
      <c r="C136" s="70"/>
      <c r="D136" s="70"/>
      <c r="E136" s="70"/>
      <c r="F136" s="77">
        <f>SUM(F126:F135)</f>
        <v>0</v>
      </c>
    </row>
    <row r="137">
      <c r="A137" s="29"/>
    </row>
    <row r="138">
      <c r="A138" s="29"/>
    </row>
    <row r="139">
      <c r="A139" s="29"/>
    </row>
    <row r="140">
      <c r="A140" s="29"/>
    </row>
    <row r="141">
      <c r="A141" s="29"/>
    </row>
    <row r="142">
      <c r="A142" s="29"/>
      <c r="B142" s="6" t="s">
        <v>252</v>
      </c>
      <c r="C142" s="144"/>
      <c r="D142" s="144"/>
      <c r="E142" s="144"/>
      <c r="F142" s="228">
        <f>F136+F121+F80+F48+F97</f>
        <v>4321.866667</v>
      </c>
    </row>
    <row r="143">
      <c r="A143" s="67"/>
      <c r="B143" s="229" t="s">
        <v>254</v>
      </c>
      <c r="C143" s="230"/>
      <c r="D143" s="230"/>
      <c r="E143" s="230"/>
      <c r="F143" s="232">
        <f>F142*0.15</f>
        <v>648.28</v>
      </c>
    </row>
    <row r="144">
      <c r="A144" s="67"/>
      <c r="B144" s="233" t="s">
        <v>258</v>
      </c>
      <c r="C144" s="234"/>
      <c r="D144" s="234"/>
      <c r="E144" s="234"/>
      <c r="F144" s="235">
        <f>F142*0.2+F143</f>
        <v>1512.653333</v>
      </c>
    </row>
    <row r="145">
      <c r="A145" s="67"/>
      <c r="B145" s="83" t="s">
        <v>261</v>
      </c>
      <c r="F145" s="47"/>
      <c r="G145" s="83" t="s">
        <v>262</v>
      </c>
    </row>
    <row r="146">
      <c r="A146" s="29"/>
      <c r="C146" s="236" t="s">
        <v>263</v>
      </c>
      <c r="D146" s="236"/>
      <c r="E146" s="236"/>
      <c r="F146" s="237">
        <f>SUM(F142:F145)</f>
        <v>6482.8</v>
      </c>
    </row>
    <row r="147">
      <c r="A147" s="29"/>
      <c r="C147" s="83" t="s">
        <v>267</v>
      </c>
    </row>
    <row r="148">
      <c r="A148" s="29"/>
    </row>
    <row r="149">
      <c r="A149" s="29"/>
      <c r="B149" s="44"/>
      <c r="D149" s="238" t="s">
        <v>269</v>
      </c>
      <c r="E149" s="239"/>
      <c r="F149" s="239"/>
    </row>
    <row r="150">
      <c r="A150" s="29"/>
    </row>
    <row r="151">
      <c r="A151" s="29"/>
      <c r="B151" s="44"/>
      <c r="D151" s="146"/>
      <c r="E151" s="124"/>
      <c r="F151" s="44"/>
    </row>
    <row r="152">
      <c r="A152" s="29"/>
      <c r="B152" s="44"/>
      <c r="D152" s="146"/>
      <c r="E152" s="124"/>
    </row>
    <row r="153">
      <c r="A153" s="29"/>
      <c r="B153" s="44"/>
      <c r="D153" s="146"/>
      <c r="E153" s="124"/>
      <c r="F153" s="44"/>
    </row>
    <row r="154">
      <c r="A154" s="29"/>
      <c r="B154" s="44"/>
      <c r="D154" s="146"/>
      <c r="E154" s="124"/>
      <c r="F154" s="44"/>
    </row>
    <row r="155">
      <c r="A155" s="29"/>
      <c r="B155" s="44"/>
      <c r="D155" s="146"/>
      <c r="E155" s="124"/>
    </row>
    <row r="156">
      <c r="A156" s="29"/>
      <c r="B156" s="44"/>
      <c r="D156" s="146"/>
      <c r="E156" s="124"/>
    </row>
    <row r="157">
      <c r="A157" s="29"/>
      <c r="B157" s="44"/>
    </row>
    <row r="158">
      <c r="A158" s="29"/>
      <c r="B158" s="44" t="str">
        <f>'QUANTITES PER ITEM'!B321</f>
        <v/>
      </c>
      <c r="D158" s="146" t="str">
        <f>'QUANTITES PER ITEM'!C321</f>
        <v/>
      </c>
      <c r="E158" s="124" t="str">
        <f>'QUANTITES PER ITEM'!D321</f>
        <v/>
      </c>
    </row>
    <row r="159">
      <c r="A159" s="29"/>
      <c r="B159" s="44" t="str">
        <f>'QUANTITES PER ITEM'!B323</f>
        <v/>
      </c>
      <c r="D159" s="146" t="str">
        <f>'QUANTITES PER ITEM'!C323</f>
        <v/>
      </c>
      <c r="E159" s="124" t="str">
        <f>'QUANTITES PER ITEM'!D323</f>
        <v/>
      </c>
    </row>
    <row r="160">
      <c r="A160" s="29"/>
      <c r="B160" s="44" t="str">
        <f>'QUANTITES PER ITEM'!B324</f>
        <v/>
      </c>
      <c r="D160" s="244" t="str">
        <f>'QUANTITES PER ITEM'!C324</f>
        <v/>
      </c>
      <c r="E160" s="44" t="str">
        <f>'QUANTITES PER ITEM'!D324</f>
        <v/>
      </c>
    </row>
    <row r="161">
      <c r="A161" s="29"/>
      <c r="B161" s="44" t="str">
        <f>'QUANTITES PER ITEM'!B325</f>
        <v/>
      </c>
      <c r="D161" s="244" t="str">
        <f>'QUANTITES PER ITEM'!C325</f>
        <v/>
      </c>
      <c r="E161" s="44" t="str">
        <f>'QUANTITES PER ITEM'!D325</f>
        <v/>
      </c>
    </row>
    <row r="162">
      <c r="A162" s="29"/>
      <c r="B162" s="44" t="str">
        <f>'QUANTITES PER ITEM'!B326</f>
        <v/>
      </c>
      <c r="D162" s="244" t="str">
        <f>'QUANTITES PER ITEM'!C326</f>
        <v/>
      </c>
      <c r="E162" s="44" t="str">
        <f>'QUANTITES PER ITEM'!D326</f>
        <v/>
      </c>
    </row>
    <row r="163">
      <c r="A163" s="29"/>
      <c r="B163" s="44" t="str">
        <f>'QUANTITES PER ITEM'!B327</f>
        <v/>
      </c>
      <c r="D163" s="244" t="str">
        <f>'QUANTITES PER ITEM'!C327</f>
        <v/>
      </c>
      <c r="E163" s="44" t="str">
        <f>'QUANTITES PER ITEM'!D327</f>
        <v/>
      </c>
    </row>
    <row r="164">
      <c r="A164" s="29"/>
      <c r="B164" s="44" t="str">
        <f>'QUANTITES PER ITEM'!B328</f>
        <v/>
      </c>
      <c r="D164" s="244" t="str">
        <f>'QUANTITES PER ITEM'!C328</f>
        <v/>
      </c>
      <c r="E164" s="44" t="str">
        <f>'QUANTITES PER ITEM'!D328</f>
        <v/>
      </c>
    </row>
    <row r="165">
      <c r="A165" s="29"/>
      <c r="B165" s="44" t="str">
        <f>'QUANTITES PER ITEM'!B329</f>
        <v/>
      </c>
      <c r="D165" s="244" t="str">
        <f>'QUANTITES PER ITEM'!C329</f>
        <v/>
      </c>
      <c r="E165" s="44" t="str">
        <f>'QUANTITES PER ITEM'!D329</f>
        <v/>
      </c>
    </row>
    <row r="166">
      <c r="A166" s="29"/>
      <c r="B166" s="44" t="str">
        <f>'QUANTITES PER ITEM'!B330</f>
        <v/>
      </c>
      <c r="D166" s="244" t="str">
        <f>'QUANTITES PER ITEM'!C330</f>
        <v/>
      </c>
      <c r="E166" s="44" t="str">
        <f>'QUANTITES PER ITEM'!D330</f>
        <v/>
      </c>
    </row>
    <row r="167">
      <c r="A167" s="29"/>
      <c r="B167" s="44" t="str">
        <f>'QUANTITES PER ITEM'!B331</f>
        <v/>
      </c>
      <c r="D167" s="244" t="str">
        <f>'QUANTITES PER ITEM'!C331</f>
        <v/>
      </c>
      <c r="E167" s="44" t="str">
        <f>'QUANTITES PER ITEM'!D331</f>
        <v/>
      </c>
    </row>
    <row r="168">
      <c r="A168" s="29"/>
      <c r="B168" s="44" t="str">
        <f>'QUANTITES PER ITEM'!B332</f>
        <v/>
      </c>
      <c r="D168" s="244" t="str">
        <f>'QUANTITES PER ITEM'!C332</f>
        <v/>
      </c>
      <c r="E168" s="44" t="str">
        <f>'QUANTITES PER ITEM'!D332</f>
        <v/>
      </c>
    </row>
    <row r="169">
      <c r="A169" s="29"/>
      <c r="B169" s="44" t="str">
        <f>'QUANTITES PER ITEM'!B333</f>
        <v/>
      </c>
      <c r="D169" s="244" t="str">
        <f>'QUANTITES PER ITEM'!C333</f>
        <v/>
      </c>
      <c r="E169" s="44" t="str">
        <f>'QUANTITES PER ITEM'!D333</f>
        <v/>
      </c>
    </row>
    <row r="170">
      <c r="A170" s="29"/>
      <c r="B170" s="44" t="str">
        <f>'QUANTITES PER ITEM'!B334</f>
        <v/>
      </c>
      <c r="D170" s="244" t="str">
        <f>'QUANTITES PER ITEM'!C334</f>
        <v/>
      </c>
      <c r="E170" s="44" t="str">
        <f>'QUANTITES PER ITEM'!D334</f>
        <v/>
      </c>
    </row>
    <row r="171">
      <c r="A171" s="29"/>
      <c r="B171" s="44" t="str">
        <f>'QUANTITES PER ITEM'!B335</f>
        <v/>
      </c>
      <c r="D171" s="244" t="str">
        <f>'QUANTITES PER ITEM'!C335</f>
        <v/>
      </c>
      <c r="E171" s="44" t="str">
        <f>'QUANTITES PER ITEM'!D335</f>
        <v/>
      </c>
    </row>
    <row r="172">
      <c r="A172" s="29"/>
      <c r="B172" s="44" t="str">
        <f>'QUANTITES PER ITEM'!B336</f>
        <v/>
      </c>
      <c r="D172" s="244" t="str">
        <f>'QUANTITES PER ITEM'!C336</f>
        <v/>
      </c>
      <c r="E172" s="44" t="str">
        <f>'QUANTITES PER ITEM'!D336</f>
        <v/>
      </c>
    </row>
    <row r="173">
      <c r="A173" s="29"/>
      <c r="B173" s="44" t="str">
        <f>'QUANTITES PER ITEM'!B337</f>
        <v/>
      </c>
      <c r="D173" s="244" t="str">
        <f>'QUANTITES PER ITEM'!C337</f>
        <v/>
      </c>
      <c r="E173" s="44" t="str">
        <f>'QUANTITES PER ITEM'!D337</f>
        <v/>
      </c>
    </row>
    <row r="174">
      <c r="A174" s="29"/>
      <c r="B174" s="44" t="str">
        <f>'QUANTITES PER ITEM'!B338</f>
        <v/>
      </c>
      <c r="D174" s="244" t="str">
        <f>'QUANTITES PER ITEM'!C338</f>
        <v/>
      </c>
      <c r="E174" s="44" t="str">
        <f>'QUANTITES PER ITEM'!D338</f>
        <v/>
      </c>
    </row>
    <row r="175">
      <c r="A175" s="29"/>
      <c r="B175" s="44" t="str">
        <f>'QUANTITES PER ITEM'!B339</f>
        <v/>
      </c>
      <c r="D175" s="244">
        <v>40.0</v>
      </c>
      <c r="E175" s="44" t="s">
        <v>166</v>
      </c>
    </row>
    <row r="176">
      <c r="A176" s="29"/>
      <c r="B176" s="44" t="str">
        <f>'QUANTITES PER ITEM'!B340</f>
        <v/>
      </c>
      <c r="D176" s="244" t="str">
        <f>'QUANTITES PER ITEM'!C340</f>
        <v/>
      </c>
      <c r="E176" s="44" t="str">
        <f>'QUANTITES PER ITEM'!D340</f>
        <v/>
      </c>
    </row>
    <row r="177">
      <c r="A177" s="29"/>
      <c r="B177" s="44" t="str">
        <f>'QUANTITES PER ITEM'!B341</f>
        <v/>
      </c>
      <c r="D177" s="244" t="str">
        <f>'QUANTITES PER ITEM'!C341</f>
        <v/>
      </c>
      <c r="E177" s="44" t="str">
        <f>'QUANTITES PER ITEM'!D341</f>
        <v/>
      </c>
    </row>
    <row r="178">
      <c r="A178" s="29"/>
      <c r="B178" s="44" t="str">
        <f>'QUANTITES PER ITEM'!B342</f>
        <v/>
      </c>
      <c r="D178" s="244" t="str">
        <f>'QUANTITES PER ITEM'!C342</f>
        <v/>
      </c>
      <c r="E178" s="44" t="str">
        <f>'QUANTITES PER ITEM'!D342</f>
        <v/>
      </c>
    </row>
    <row r="179">
      <c r="A179" s="29"/>
      <c r="B179" s="44"/>
      <c r="E179" s="44" t="str">
        <f>'QUANTITES PER ITEM'!D343</f>
        <v/>
      </c>
    </row>
    <row r="180">
      <c r="A180" s="29"/>
    </row>
    <row r="181">
      <c r="A181" s="29"/>
    </row>
    <row r="182">
      <c r="A182" s="29"/>
    </row>
    <row r="183">
      <c r="A183" s="29"/>
    </row>
    <row r="184">
      <c r="A184" s="29"/>
    </row>
    <row r="185">
      <c r="A185" s="29"/>
    </row>
    <row r="186">
      <c r="A186" s="29"/>
    </row>
    <row r="187">
      <c r="A187" s="29"/>
    </row>
    <row r="188">
      <c r="A188" s="29"/>
    </row>
    <row r="189">
      <c r="A189" s="29"/>
    </row>
    <row r="190">
      <c r="A190" s="29"/>
    </row>
    <row r="191">
      <c r="A191" s="29"/>
    </row>
    <row r="192">
      <c r="A192" s="29"/>
    </row>
    <row r="193">
      <c r="A193" s="29"/>
    </row>
    <row r="194">
      <c r="A194" s="29"/>
    </row>
    <row r="195">
      <c r="A195" s="29"/>
    </row>
    <row r="196">
      <c r="A196" s="29"/>
    </row>
    <row r="197">
      <c r="A197" s="29"/>
    </row>
    <row r="198">
      <c r="A198" s="29"/>
    </row>
    <row r="199">
      <c r="A199" s="29"/>
    </row>
    <row r="200">
      <c r="A200" s="29"/>
    </row>
    <row r="201">
      <c r="A201" s="29"/>
    </row>
    <row r="202">
      <c r="A202" s="29"/>
    </row>
    <row r="203">
      <c r="A203" s="29"/>
    </row>
    <row r="204">
      <c r="A204" s="29"/>
    </row>
    <row r="205">
      <c r="A205" s="29"/>
    </row>
    <row r="206">
      <c r="A206" s="29"/>
    </row>
    <row r="207">
      <c r="A207" s="29"/>
    </row>
    <row r="208">
      <c r="A208" s="29"/>
    </row>
    <row r="209">
      <c r="A209" s="29"/>
    </row>
    <row r="210">
      <c r="A210" s="29"/>
    </row>
    <row r="211">
      <c r="A211" s="29"/>
    </row>
    <row r="212">
      <c r="A212" s="29"/>
    </row>
    <row r="213">
      <c r="A213" s="29"/>
    </row>
    <row r="214">
      <c r="A214" s="29"/>
    </row>
    <row r="215">
      <c r="A215" s="29"/>
    </row>
    <row r="216">
      <c r="A216" s="29"/>
    </row>
    <row r="217">
      <c r="A217" s="29"/>
    </row>
    <row r="218">
      <c r="A218" s="29"/>
    </row>
    <row r="219">
      <c r="A219" s="29"/>
    </row>
    <row r="220">
      <c r="A220" s="29"/>
    </row>
    <row r="221">
      <c r="A221" s="29"/>
    </row>
    <row r="222">
      <c r="A222" s="29"/>
    </row>
    <row r="223">
      <c r="A223" s="29"/>
    </row>
    <row r="224">
      <c r="A224" s="29"/>
    </row>
    <row r="225">
      <c r="A225" s="29"/>
    </row>
    <row r="226">
      <c r="A226" s="29"/>
    </row>
    <row r="227">
      <c r="A227" s="29"/>
    </row>
    <row r="228">
      <c r="A228" s="29"/>
    </row>
    <row r="229">
      <c r="A229" s="29"/>
    </row>
    <row r="230">
      <c r="A230" s="29"/>
    </row>
    <row r="231">
      <c r="A231" s="29"/>
    </row>
    <row r="232">
      <c r="A232" s="29"/>
    </row>
    <row r="233">
      <c r="A233" s="29"/>
    </row>
    <row r="234">
      <c r="A234" s="29"/>
    </row>
    <row r="235">
      <c r="A235" s="29"/>
    </row>
    <row r="236">
      <c r="A236" s="29"/>
    </row>
    <row r="237">
      <c r="A237" s="29"/>
    </row>
    <row r="238">
      <c r="A238" s="29"/>
    </row>
    <row r="239">
      <c r="A239" s="29"/>
    </row>
    <row r="240">
      <c r="A240" s="29"/>
    </row>
    <row r="241">
      <c r="A241" s="29"/>
    </row>
    <row r="242">
      <c r="A242" s="29"/>
    </row>
    <row r="243">
      <c r="A243" s="29"/>
    </row>
    <row r="244">
      <c r="A244" s="29"/>
    </row>
    <row r="245">
      <c r="A245" s="29"/>
    </row>
    <row r="246">
      <c r="A246" s="29"/>
    </row>
    <row r="247">
      <c r="A247" s="29"/>
    </row>
    <row r="248">
      <c r="A248" s="29"/>
    </row>
    <row r="249">
      <c r="A249" s="29"/>
    </row>
    <row r="250">
      <c r="A250" s="29"/>
    </row>
    <row r="251">
      <c r="A251" s="29"/>
    </row>
    <row r="252">
      <c r="A252" s="29"/>
    </row>
    <row r="253">
      <c r="A253" s="29"/>
    </row>
    <row r="254">
      <c r="A254" s="29"/>
    </row>
    <row r="255">
      <c r="A255" s="29"/>
    </row>
    <row r="256">
      <c r="A256" s="29"/>
    </row>
    <row r="257">
      <c r="A257" s="29"/>
    </row>
    <row r="258">
      <c r="A258" s="29"/>
    </row>
    <row r="259">
      <c r="A259" s="29"/>
    </row>
    <row r="260">
      <c r="A260" s="29"/>
    </row>
    <row r="261">
      <c r="A261" s="29"/>
    </row>
    <row r="262">
      <c r="A262" s="29"/>
    </row>
    <row r="263">
      <c r="A263" s="29"/>
    </row>
    <row r="264">
      <c r="A264" s="29"/>
    </row>
    <row r="265">
      <c r="A265" s="29"/>
    </row>
    <row r="266">
      <c r="A266" s="29"/>
    </row>
    <row r="267">
      <c r="A267" s="29"/>
    </row>
    <row r="268">
      <c r="A268" s="29"/>
    </row>
    <row r="269">
      <c r="A269" s="29"/>
    </row>
    <row r="270">
      <c r="A270" s="29"/>
    </row>
    <row r="271">
      <c r="A271" s="29"/>
    </row>
    <row r="272">
      <c r="A272" s="29"/>
    </row>
    <row r="273">
      <c r="A273" s="29"/>
    </row>
    <row r="274">
      <c r="A274" s="29"/>
    </row>
    <row r="275">
      <c r="A275" s="29"/>
    </row>
    <row r="276">
      <c r="A276" s="29"/>
    </row>
    <row r="277">
      <c r="A277" s="29"/>
    </row>
    <row r="278">
      <c r="A278" s="29"/>
    </row>
    <row r="279">
      <c r="A279" s="29"/>
    </row>
    <row r="280">
      <c r="A280" s="29"/>
    </row>
    <row r="281">
      <c r="A281" s="29"/>
    </row>
    <row r="282">
      <c r="A282" s="29"/>
    </row>
    <row r="283">
      <c r="A283" s="29"/>
    </row>
    <row r="284">
      <c r="A284" s="29"/>
    </row>
    <row r="285">
      <c r="A285" s="29"/>
    </row>
    <row r="286">
      <c r="A286" s="29"/>
    </row>
    <row r="287">
      <c r="A287" s="29"/>
    </row>
    <row r="288">
      <c r="A288" s="29"/>
    </row>
    <row r="289">
      <c r="A289" s="29"/>
    </row>
    <row r="290">
      <c r="A290" s="29"/>
    </row>
    <row r="291">
      <c r="A291" s="29"/>
    </row>
    <row r="292">
      <c r="A292" s="29"/>
    </row>
    <row r="293">
      <c r="A293" s="29"/>
    </row>
    <row r="294">
      <c r="A294" s="29"/>
    </row>
    <row r="295">
      <c r="A295" s="29"/>
    </row>
    <row r="296">
      <c r="A296" s="29"/>
    </row>
    <row r="297">
      <c r="A297" s="29"/>
    </row>
    <row r="298">
      <c r="A298" s="29"/>
    </row>
    <row r="299">
      <c r="A299" s="29"/>
    </row>
    <row r="300">
      <c r="A300" s="29"/>
    </row>
    <row r="301">
      <c r="A301" s="29"/>
    </row>
    <row r="302">
      <c r="A302" s="29"/>
    </row>
    <row r="303">
      <c r="A303" s="29"/>
    </row>
    <row r="304">
      <c r="A304" s="29"/>
    </row>
    <row r="305">
      <c r="A305" s="29"/>
    </row>
    <row r="306">
      <c r="A306" s="29"/>
    </row>
    <row r="307">
      <c r="A307" s="29"/>
    </row>
    <row r="308">
      <c r="A308" s="29"/>
    </row>
    <row r="309">
      <c r="A309" s="29"/>
    </row>
    <row r="310">
      <c r="A310" s="29"/>
    </row>
    <row r="311">
      <c r="A311" s="29"/>
    </row>
    <row r="312">
      <c r="A312" s="29"/>
    </row>
    <row r="313">
      <c r="A313" s="29"/>
    </row>
    <row r="314">
      <c r="A314" s="29"/>
    </row>
    <row r="315">
      <c r="A315" s="29"/>
    </row>
    <row r="316">
      <c r="A316" s="29"/>
    </row>
    <row r="317">
      <c r="A317" s="29"/>
    </row>
    <row r="318">
      <c r="A318" s="29"/>
    </row>
    <row r="319">
      <c r="A319" s="29"/>
    </row>
    <row r="320">
      <c r="A320" s="29"/>
    </row>
    <row r="321">
      <c r="A321" s="29"/>
    </row>
    <row r="322">
      <c r="A322" s="29"/>
    </row>
    <row r="323">
      <c r="A323" s="29"/>
    </row>
    <row r="324">
      <c r="A324" s="29"/>
    </row>
    <row r="325">
      <c r="A325" s="29"/>
    </row>
    <row r="326">
      <c r="A326" s="29"/>
    </row>
    <row r="327">
      <c r="A327" s="29"/>
    </row>
    <row r="328">
      <c r="A328" s="29"/>
    </row>
    <row r="329">
      <c r="A329" s="29"/>
    </row>
    <row r="330">
      <c r="A330" s="29"/>
    </row>
    <row r="331">
      <c r="A331" s="29"/>
    </row>
    <row r="332">
      <c r="A332" s="29"/>
    </row>
    <row r="333">
      <c r="A333" s="29"/>
    </row>
    <row r="334">
      <c r="A334" s="29"/>
    </row>
    <row r="335">
      <c r="A335" s="29"/>
    </row>
    <row r="336">
      <c r="A336" s="29"/>
    </row>
    <row r="337">
      <c r="A337" s="29"/>
    </row>
    <row r="338">
      <c r="A338" s="29"/>
    </row>
    <row r="339">
      <c r="A339" s="29"/>
    </row>
    <row r="340">
      <c r="A340" s="29"/>
    </row>
    <row r="341">
      <c r="A341" s="29"/>
    </row>
    <row r="342">
      <c r="A342" s="29"/>
    </row>
    <row r="343">
      <c r="A343" s="29"/>
    </row>
    <row r="344">
      <c r="A344" s="29"/>
    </row>
    <row r="345">
      <c r="A345" s="29"/>
    </row>
    <row r="346">
      <c r="A346" s="29"/>
    </row>
    <row r="347">
      <c r="A347" s="29"/>
    </row>
    <row r="348">
      <c r="A348" s="29"/>
    </row>
    <row r="349">
      <c r="A349" s="29"/>
    </row>
    <row r="350">
      <c r="A350" s="29"/>
    </row>
    <row r="351">
      <c r="A351" s="29"/>
    </row>
    <row r="352">
      <c r="A352" s="29"/>
    </row>
    <row r="353">
      <c r="A353" s="29"/>
    </row>
    <row r="354">
      <c r="A354" s="29"/>
    </row>
    <row r="355">
      <c r="A355" s="29"/>
    </row>
    <row r="356">
      <c r="A356" s="29"/>
    </row>
    <row r="357">
      <c r="A357" s="29"/>
    </row>
    <row r="358">
      <c r="A358" s="29"/>
    </row>
    <row r="359">
      <c r="A359" s="29"/>
    </row>
    <row r="360">
      <c r="A360" s="29"/>
    </row>
    <row r="361">
      <c r="A361" s="29"/>
    </row>
    <row r="362">
      <c r="A362" s="29"/>
    </row>
    <row r="363">
      <c r="A363" s="29"/>
    </row>
    <row r="364">
      <c r="A364" s="29"/>
    </row>
    <row r="365">
      <c r="A365" s="29"/>
    </row>
    <row r="366">
      <c r="A366" s="29"/>
    </row>
    <row r="367">
      <c r="A367" s="29"/>
    </row>
    <row r="368">
      <c r="A368" s="29"/>
    </row>
    <row r="369">
      <c r="A369" s="29"/>
    </row>
    <row r="370">
      <c r="A370" s="29"/>
    </row>
    <row r="371">
      <c r="A371" s="29"/>
    </row>
    <row r="372">
      <c r="A372" s="29"/>
    </row>
    <row r="373">
      <c r="A373" s="29"/>
    </row>
    <row r="374">
      <c r="A374" s="29"/>
    </row>
    <row r="375">
      <c r="A375" s="29"/>
    </row>
    <row r="376">
      <c r="A376" s="29"/>
    </row>
    <row r="377">
      <c r="A377" s="29"/>
    </row>
    <row r="378">
      <c r="A378" s="29"/>
    </row>
    <row r="379">
      <c r="A379" s="29"/>
    </row>
    <row r="380">
      <c r="A380" s="29"/>
    </row>
    <row r="381">
      <c r="A381" s="29"/>
    </row>
    <row r="382">
      <c r="A382" s="29"/>
    </row>
    <row r="383">
      <c r="A383" s="29"/>
    </row>
    <row r="384">
      <c r="A384" s="29"/>
    </row>
    <row r="385">
      <c r="A385" s="29"/>
    </row>
    <row r="386">
      <c r="A386" s="29"/>
    </row>
    <row r="387">
      <c r="A387" s="29"/>
    </row>
    <row r="388">
      <c r="A388" s="29"/>
    </row>
    <row r="389">
      <c r="A389" s="29"/>
    </row>
    <row r="390">
      <c r="A390" s="29"/>
    </row>
    <row r="391">
      <c r="A391" s="29"/>
    </row>
    <row r="392">
      <c r="A392" s="29"/>
    </row>
    <row r="393">
      <c r="A393" s="29"/>
    </row>
    <row r="394">
      <c r="A394" s="29"/>
    </row>
    <row r="395">
      <c r="A395" s="29"/>
    </row>
    <row r="396">
      <c r="A396" s="29"/>
    </row>
    <row r="397">
      <c r="A397" s="29"/>
    </row>
    <row r="398">
      <c r="A398" s="29"/>
    </row>
    <row r="399">
      <c r="A399" s="29"/>
    </row>
    <row r="400">
      <c r="A400" s="29"/>
    </row>
    <row r="401">
      <c r="A401" s="29"/>
    </row>
    <row r="402">
      <c r="A402" s="29"/>
    </row>
    <row r="403">
      <c r="A403" s="29"/>
    </row>
    <row r="404">
      <c r="A404" s="29"/>
    </row>
    <row r="405">
      <c r="A405" s="29"/>
    </row>
    <row r="406">
      <c r="A406" s="29"/>
    </row>
    <row r="407">
      <c r="A407" s="29"/>
    </row>
    <row r="408">
      <c r="A408" s="29"/>
    </row>
    <row r="409">
      <c r="A409" s="29"/>
    </row>
    <row r="410">
      <c r="A410" s="29"/>
    </row>
    <row r="411">
      <c r="A411" s="29"/>
    </row>
    <row r="412">
      <c r="A412" s="29"/>
    </row>
    <row r="413">
      <c r="A413" s="29"/>
    </row>
    <row r="414">
      <c r="A414" s="29"/>
    </row>
    <row r="415">
      <c r="A415" s="29"/>
    </row>
    <row r="416">
      <c r="A416" s="29"/>
    </row>
    <row r="417">
      <c r="A417" s="29"/>
    </row>
    <row r="418">
      <c r="A418" s="29"/>
    </row>
    <row r="419">
      <c r="A419" s="29"/>
    </row>
    <row r="420">
      <c r="A420" s="29"/>
    </row>
    <row r="421">
      <c r="A421" s="29"/>
    </row>
    <row r="422">
      <c r="A422" s="29"/>
    </row>
    <row r="423">
      <c r="A423" s="29"/>
    </row>
    <row r="424">
      <c r="A424" s="29"/>
    </row>
    <row r="425">
      <c r="A425" s="29"/>
    </row>
    <row r="426">
      <c r="A426" s="29"/>
    </row>
    <row r="427">
      <c r="A427" s="29"/>
    </row>
    <row r="428">
      <c r="A428" s="29"/>
    </row>
    <row r="429">
      <c r="A429" s="29"/>
    </row>
    <row r="430">
      <c r="A430" s="29"/>
    </row>
    <row r="431">
      <c r="A431" s="29"/>
    </row>
    <row r="432">
      <c r="A432" s="29"/>
    </row>
    <row r="433">
      <c r="A433" s="29"/>
    </row>
    <row r="434">
      <c r="A434" s="29"/>
    </row>
    <row r="435">
      <c r="A435" s="29"/>
    </row>
    <row r="436">
      <c r="A436" s="29"/>
    </row>
    <row r="437">
      <c r="A437" s="29"/>
    </row>
    <row r="438">
      <c r="A438" s="29"/>
    </row>
    <row r="439">
      <c r="A439" s="29"/>
    </row>
    <row r="440">
      <c r="A440" s="29"/>
    </row>
    <row r="441">
      <c r="A441" s="29"/>
    </row>
    <row r="442">
      <c r="A442" s="29"/>
    </row>
    <row r="443">
      <c r="A443" s="29"/>
    </row>
    <row r="444">
      <c r="A444" s="29"/>
    </row>
    <row r="445">
      <c r="A445" s="29"/>
    </row>
    <row r="446">
      <c r="A446" s="29"/>
    </row>
    <row r="447">
      <c r="A447" s="29"/>
    </row>
    <row r="448">
      <c r="A448" s="29"/>
    </row>
    <row r="449">
      <c r="A449" s="29"/>
    </row>
    <row r="450">
      <c r="A450" s="29"/>
    </row>
    <row r="451">
      <c r="A451" s="29"/>
    </row>
    <row r="452">
      <c r="A452" s="29"/>
    </row>
    <row r="453">
      <c r="A453" s="29"/>
    </row>
    <row r="454">
      <c r="A454" s="29"/>
    </row>
    <row r="455">
      <c r="A455" s="29"/>
    </row>
    <row r="456">
      <c r="A456" s="29"/>
    </row>
    <row r="457">
      <c r="A457" s="29"/>
    </row>
    <row r="458">
      <c r="A458" s="29"/>
    </row>
    <row r="459">
      <c r="A459" s="29"/>
    </row>
    <row r="460">
      <c r="A460" s="29"/>
    </row>
    <row r="461">
      <c r="A461" s="29"/>
    </row>
    <row r="462">
      <c r="A462" s="29"/>
    </row>
    <row r="463">
      <c r="A463" s="29"/>
    </row>
    <row r="464">
      <c r="A464" s="29"/>
    </row>
    <row r="465">
      <c r="A465" s="29"/>
    </row>
    <row r="466">
      <c r="A466" s="29"/>
    </row>
    <row r="467">
      <c r="A467" s="29"/>
    </row>
    <row r="468">
      <c r="A468" s="29"/>
    </row>
    <row r="469">
      <c r="A469" s="29"/>
    </row>
    <row r="470">
      <c r="A470" s="29"/>
    </row>
    <row r="471">
      <c r="A471" s="29"/>
    </row>
    <row r="472">
      <c r="A472" s="29"/>
    </row>
    <row r="473">
      <c r="A473" s="29"/>
    </row>
    <row r="474">
      <c r="A474" s="29"/>
    </row>
    <row r="475">
      <c r="A475" s="29"/>
    </row>
    <row r="476">
      <c r="A476" s="29"/>
    </row>
    <row r="477">
      <c r="A477" s="29"/>
    </row>
    <row r="478">
      <c r="A478" s="29"/>
    </row>
    <row r="479">
      <c r="A479" s="29"/>
    </row>
    <row r="480">
      <c r="A480" s="29"/>
    </row>
    <row r="481">
      <c r="A481" s="29"/>
    </row>
    <row r="482">
      <c r="A482" s="29"/>
    </row>
    <row r="483">
      <c r="A483" s="29"/>
    </row>
    <row r="484">
      <c r="A484" s="29"/>
    </row>
    <row r="485">
      <c r="A485" s="29"/>
    </row>
    <row r="486">
      <c r="A486" s="29"/>
    </row>
    <row r="487">
      <c r="A487" s="29"/>
    </row>
    <row r="488">
      <c r="A488" s="29"/>
    </row>
    <row r="489">
      <c r="A489" s="29"/>
    </row>
    <row r="490">
      <c r="A490" s="29"/>
    </row>
    <row r="491">
      <c r="A491" s="29"/>
    </row>
    <row r="492">
      <c r="A492" s="29"/>
    </row>
    <row r="493">
      <c r="A493" s="29"/>
    </row>
    <row r="494">
      <c r="A494" s="29"/>
    </row>
    <row r="495">
      <c r="A495" s="29"/>
    </row>
    <row r="496">
      <c r="A496" s="29"/>
    </row>
    <row r="497">
      <c r="A497" s="29"/>
    </row>
    <row r="498">
      <c r="A498" s="29"/>
    </row>
    <row r="499">
      <c r="A499" s="29"/>
    </row>
    <row r="500">
      <c r="A500" s="29"/>
    </row>
    <row r="501">
      <c r="A501" s="29"/>
    </row>
    <row r="502">
      <c r="A502" s="29"/>
    </row>
    <row r="503">
      <c r="A503" s="29"/>
    </row>
    <row r="504">
      <c r="A504" s="29"/>
    </row>
    <row r="505">
      <c r="A505" s="29"/>
    </row>
    <row r="506">
      <c r="A506" s="29"/>
    </row>
    <row r="507">
      <c r="A507" s="29"/>
    </row>
    <row r="508">
      <c r="A508" s="29"/>
    </row>
    <row r="509">
      <c r="A509" s="29"/>
    </row>
    <row r="510">
      <c r="A510" s="29"/>
    </row>
    <row r="511">
      <c r="A511" s="29"/>
    </row>
    <row r="512">
      <c r="A512" s="29"/>
    </row>
    <row r="513">
      <c r="A513" s="29"/>
    </row>
    <row r="514">
      <c r="A514" s="29"/>
    </row>
    <row r="515">
      <c r="A515" s="29"/>
    </row>
    <row r="516">
      <c r="A516" s="29"/>
    </row>
    <row r="517">
      <c r="A517" s="29"/>
    </row>
    <row r="518">
      <c r="A518" s="29"/>
    </row>
    <row r="519">
      <c r="A519" s="29"/>
    </row>
    <row r="520">
      <c r="A520" s="29"/>
    </row>
    <row r="521">
      <c r="A521" s="29"/>
    </row>
    <row r="522">
      <c r="A522" s="29"/>
    </row>
    <row r="523">
      <c r="A523" s="29"/>
    </row>
    <row r="524">
      <c r="A524" s="29"/>
    </row>
    <row r="525">
      <c r="A525" s="29"/>
    </row>
    <row r="526">
      <c r="A526" s="29"/>
    </row>
    <row r="527">
      <c r="A527" s="29"/>
    </row>
    <row r="528">
      <c r="A528" s="29"/>
    </row>
    <row r="529">
      <c r="A529" s="29"/>
    </row>
    <row r="530">
      <c r="A530" s="29"/>
    </row>
    <row r="531">
      <c r="A531" s="29"/>
    </row>
    <row r="532">
      <c r="A532" s="29"/>
    </row>
    <row r="533">
      <c r="A533" s="29"/>
    </row>
    <row r="534">
      <c r="A534" s="29"/>
    </row>
    <row r="535">
      <c r="A535" s="29"/>
    </row>
    <row r="536">
      <c r="A536" s="29"/>
    </row>
    <row r="537">
      <c r="A537" s="29"/>
    </row>
    <row r="538">
      <c r="A538" s="29"/>
    </row>
    <row r="539">
      <c r="A539" s="29"/>
    </row>
    <row r="540">
      <c r="A540" s="29"/>
    </row>
    <row r="541">
      <c r="A541" s="29"/>
    </row>
    <row r="542">
      <c r="A542" s="29"/>
    </row>
    <row r="543">
      <c r="A543" s="29"/>
    </row>
    <row r="544">
      <c r="A544" s="29"/>
    </row>
    <row r="545">
      <c r="A545" s="29"/>
    </row>
    <row r="546">
      <c r="A546" s="29"/>
    </row>
    <row r="547">
      <c r="A547" s="29"/>
    </row>
    <row r="548">
      <c r="A548" s="29"/>
    </row>
    <row r="549">
      <c r="A549" s="29"/>
    </row>
    <row r="550">
      <c r="A550" s="29"/>
    </row>
    <row r="551">
      <c r="A551" s="29"/>
    </row>
    <row r="552">
      <c r="A552" s="29"/>
    </row>
    <row r="553">
      <c r="A553" s="29"/>
    </row>
    <row r="554">
      <c r="A554" s="29"/>
    </row>
    <row r="555">
      <c r="A555" s="29"/>
    </row>
    <row r="556">
      <c r="A556" s="29"/>
    </row>
    <row r="557">
      <c r="A557" s="29"/>
    </row>
    <row r="558">
      <c r="A558" s="29"/>
    </row>
    <row r="559">
      <c r="A559" s="29"/>
    </row>
    <row r="560">
      <c r="A560" s="29"/>
    </row>
    <row r="561">
      <c r="A561" s="29"/>
    </row>
    <row r="562">
      <c r="A562" s="29"/>
    </row>
    <row r="563">
      <c r="A563" s="29"/>
    </row>
    <row r="564">
      <c r="A564" s="29"/>
    </row>
    <row r="565">
      <c r="A565" s="29"/>
    </row>
    <row r="566">
      <c r="A566" s="29"/>
    </row>
    <row r="567">
      <c r="A567" s="29"/>
    </row>
    <row r="568">
      <c r="A568" s="29"/>
    </row>
    <row r="569">
      <c r="A569" s="29"/>
    </row>
    <row r="570">
      <c r="A570" s="29"/>
    </row>
    <row r="571">
      <c r="A571" s="29"/>
    </row>
    <row r="572">
      <c r="A572" s="29"/>
    </row>
    <row r="573">
      <c r="A573" s="29"/>
    </row>
    <row r="574">
      <c r="A574" s="29"/>
    </row>
    <row r="575">
      <c r="A575" s="29"/>
    </row>
    <row r="576">
      <c r="A576" s="29"/>
    </row>
    <row r="577">
      <c r="A577" s="29"/>
    </row>
    <row r="578">
      <c r="A578" s="29"/>
    </row>
    <row r="579">
      <c r="A579" s="29"/>
    </row>
    <row r="580">
      <c r="A580" s="29"/>
    </row>
    <row r="581">
      <c r="A581" s="29"/>
    </row>
    <row r="582">
      <c r="A582" s="29"/>
    </row>
    <row r="583">
      <c r="A583" s="29"/>
    </row>
    <row r="584">
      <c r="A584" s="29"/>
    </row>
    <row r="585">
      <c r="A585" s="29"/>
    </row>
    <row r="586">
      <c r="A586" s="29"/>
    </row>
    <row r="587">
      <c r="A587" s="29"/>
    </row>
    <row r="588">
      <c r="A588" s="29"/>
    </row>
    <row r="589">
      <c r="A589" s="29"/>
    </row>
    <row r="590">
      <c r="A590" s="29"/>
    </row>
    <row r="591">
      <c r="A591" s="29"/>
    </row>
    <row r="592">
      <c r="A592" s="29"/>
    </row>
    <row r="593">
      <c r="A593" s="29"/>
    </row>
    <row r="594">
      <c r="A594" s="29"/>
    </row>
    <row r="595">
      <c r="A595" s="29"/>
    </row>
    <row r="596">
      <c r="A596" s="29"/>
    </row>
    <row r="597">
      <c r="A597" s="29"/>
    </row>
    <row r="598">
      <c r="A598" s="29"/>
    </row>
    <row r="599">
      <c r="A599" s="29"/>
    </row>
    <row r="600">
      <c r="A600" s="29"/>
    </row>
    <row r="601">
      <c r="A601" s="29"/>
    </row>
    <row r="602">
      <c r="A602" s="29"/>
    </row>
    <row r="603">
      <c r="A603" s="29"/>
    </row>
    <row r="604">
      <c r="A604" s="29"/>
    </row>
    <row r="605">
      <c r="A605" s="29"/>
    </row>
    <row r="606">
      <c r="A606" s="29"/>
    </row>
    <row r="607">
      <c r="A607" s="29"/>
    </row>
    <row r="608">
      <c r="A608" s="29"/>
    </row>
    <row r="609">
      <c r="A609" s="29"/>
    </row>
    <row r="610">
      <c r="A610" s="29"/>
    </row>
    <row r="611">
      <c r="A611" s="29"/>
    </row>
    <row r="612">
      <c r="A612" s="29"/>
    </row>
    <row r="613">
      <c r="A613" s="29"/>
    </row>
    <row r="614">
      <c r="A614" s="29"/>
    </row>
    <row r="615">
      <c r="A615" s="29"/>
    </row>
    <row r="616">
      <c r="A616" s="29"/>
    </row>
    <row r="617">
      <c r="A617" s="29"/>
    </row>
    <row r="618">
      <c r="A618" s="29"/>
    </row>
    <row r="619">
      <c r="A619" s="29"/>
    </row>
    <row r="620">
      <c r="A620" s="29"/>
    </row>
    <row r="621">
      <c r="A621" s="29"/>
    </row>
    <row r="622">
      <c r="A622" s="29"/>
    </row>
    <row r="623">
      <c r="A623" s="29"/>
    </row>
    <row r="624">
      <c r="A624" s="29"/>
    </row>
    <row r="625">
      <c r="A625" s="29"/>
    </row>
    <row r="626">
      <c r="A626" s="29"/>
    </row>
    <row r="627">
      <c r="A627" s="29"/>
    </row>
    <row r="628">
      <c r="A628" s="29"/>
    </row>
    <row r="629">
      <c r="A629" s="29"/>
    </row>
    <row r="630">
      <c r="A630" s="29"/>
    </row>
    <row r="631">
      <c r="A631" s="29"/>
    </row>
    <row r="632">
      <c r="A632" s="29"/>
    </row>
    <row r="633">
      <c r="A633" s="29"/>
    </row>
    <row r="634">
      <c r="A634" s="29"/>
    </row>
    <row r="635">
      <c r="A635" s="29"/>
    </row>
    <row r="636">
      <c r="A636" s="29"/>
    </row>
    <row r="637">
      <c r="A637" s="29"/>
    </row>
    <row r="638">
      <c r="A638" s="29"/>
    </row>
    <row r="639">
      <c r="A639" s="29"/>
    </row>
    <row r="640">
      <c r="A640" s="29"/>
    </row>
    <row r="641">
      <c r="A641" s="29"/>
    </row>
    <row r="642">
      <c r="A642" s="29"/>
    </row>
    <row r="643">
      <c r="A643" s="29"/>
    </row>
    <row r="644">
      <c r="A644" s="29"/>
    </row>
    <row r="645">
      <c r="A645" s="29"/>
    </row>
    <row r="646">
      <c r="A646" s="29"/>
    </row>
    <row r="647">
      <c r="A647" s="29"/>
    </row>
    <row r="648">
      <c r="A648" s="29"/>
    </row>
    <row r="649">
      <c r="A649" s="29"/>
    </row>
    <row r="650">
      <c r="A650" s="29"/>
    </row>
    <row r="651">
      <c r="A651" s="29"/>
    </row>
    <row r="652">
      <c r="A652" s="29"/>
    </row>
    <row r="653">
      <c r="A653" s="29"/>
    </row>
    <row r="654">
      <c r="A654" s="29"/>
    </row>
    <row r="655">
      <c r="A655" s="29"/>
    </row>
    <row r="656">
      <c r="A656" s="29"/>
    </row>
    <row r="657">
      <c r="A657" s="29"/>
    </row>
    <row r="658">
      <c r="A658" s="29"/>
    </row>
    <row r="659">
      <c r="A659" s="29"/>
    </row>
    <row r="660">
      <c r="A660" s="29"/>
    </row>
    <row r="661">
      <c r="A661" s="29"/>
    </row>
    <row r="662">
      <c r="A662" s="29"/>
    </row>
    <row r="663">
      <c r="A663" s="29"/>
    </row>
    <row r="664">
      <c r="A664" s="29"/>
    </row>
    <row r="665">
      <c r="A665" s="29"/>
    </row>
    <row r="666">
      <c r="A666" s="29"/>
    </row>
    <row r="667">
      <c r="A667" s="29"/>
    </row>
    <row r="668">
      <c r="A668" s="29"/>
    </row>
    <row r="669">
      <c r="A669" s="29"/>
    </row>
    <row r="670">
      <c r="A670" s="29"/>
    </row>
    <row r="671">
      <c r="A671" s="29"/>
    </row>
    <row r="672">
      <c r="A672" s="29"/>
    </row>
    <row r="673">
      <c r="A673" s="29"/>
    </row>
    <row r="674">
      <c r="A674" s="29"/>
    </row>
    <row r="675">
      <c r="A675" s="29"/>
    </row>
    <row r="676">
      <c r="A676" s="29"/>
    </row>
    <row r="677">
      <c r="A677" s="29"/>
    </row>
    <row r="678">
      <c r="A678" s="29"/>
    </row>
    <row r="679">
      <c r="A679" s="29"/>
    </row>
    <row r="680">
      <c r="A680" s="29"/>
    </row>
    <row r="681">
      <c r="A681" s="29"/>
    </row>
    <row r="682">
      <c r="A682" s="29"/>
    </row>
    <row r="683">
      <c r="A683" s="29"/>
    </row>
    <row r="684">
      <c r="A684" s="29"/>
    </row>
    <row r="685">
      <c r="A685" s="29"/>
    </row>
    <row r="686">
      <c r="A686" s="29"/>
    </row>
    <row r="687">
      <c r="A687" s="29"/>
    </row>
    <row r="688">
      <c r="A688" s="29"/>
    </row>
    <row r="689">
      <c r="A689" s="29"/>
    </row>
    <row r="690">
      <c r="A690" s="29"/>
    </row>
    <row r="691">
      <c r="A691" s="29"/>
    </row>
    <row r="692">
      <c r="A692" s="29"/>
    </row>
    <row r="693">
      <c r="A693" s="29"/>
    </row>
    <row r="694">
      <c r="A694" s="29"/>
    </row>
    <row r="695">
      <c r="A695" s="29"/>
    </row>
    <row r="696">
      <c r="A696" s="29"/>
    </row>
    <row r="697">
      <c r="A697" s="29"/>
    </row>
    <row r="698">
      <c r="A698" s="29"/>
    </row>
    <row r="699">
      <c r="A699" s="29"/>
    </row>
    <row r="700">
      <c r="A700" s="29"/>
    </row>
    <row r="701">
      <c r="A701" s="29"/>
    </row>
    <row r="702">
      <c r="A702" s="29"/>
    </row>
    <row r="703">
      <c r="A703" s="29"/>
    </row>
    <row r="704">
      <c r="A704" s="29"/>
    </row>
    <row r="705">
      <c r="A705" s="29"/>
    </row>
    <row r="706">
      <c r="A706" s="29"/>
    </row>
    <row r="707">
      <c r="A707" s="29"/>
    </row>
    <row r="708">
      <c r="A708" s="29"/>
    </row>
    <row r="709">
      <c r="A709" s="29"/>
    </row>
    <row r="710">
      <c r="A710" s="29"/>
    </row>
    <row r="711">
      <c r="A711" s="29"/>
    </row>
    <row r="712">
      <c r="A712" s="29"/>
    </row>
    <row r="713">
      <c r="A713" s="29"/>
    </row>
    <row r="714">
      <c r="A714" s="29"/>
    </row>
    <row r="715">
      <c r="A715" s="29"/>
    </row>
    <row r="716">
      <c r="A716" s="29"/>
    </row>
    <row r="717">
      <c r="A717" s="29"/>
    </row>
    <row r="718">
      <c r="A718" s="29"/>
    </row>
    <row r="719">
      <c r="A719" s="29"/>
    </row>
    <row r="720">
      <c r="A720" s="29"/>
    </row>
    <row r="721">
      <c r="A721" s="29"/>
    </row>
    <row r="722">
      <c r="A722" s="29"/>
    </row>
    <row r="723">
      <c r="A723" s="29"/>
    </row>
    <row r="724">
      <c r="A724" s="29"/>
    </row>
    <row r="725">
      <c r="A725" s="29"/>
    </row>
    <row r="726">
      <c r="A726" s="29"/>
    </row>
    <row r="727">
      <c r="A727" s="29"/>
    </row>
    <row r="728">
      <c r="A728" s="29"/>
    </row>
    <row r="729">
      <c r="A729" s="29"/>
    </row>
    <row r="730">
      <c r="A730" s="29"/>
    </row>
    <row r="731">
      <c r="A731" s="29"/>
    </row>
    <row r="732">
      <c r="A732" s="29"/>
    </row>
    <row r="733">
      <c r="A733" s="29"/>
    </row>
    <row r="734">
      <c r="A734" s="29"/>
    </row>
    <row r="735">
      <c r="A735" s="29"/>
    </row>
    <row r="736">
      <c r="A736" s="29"/>
    </row>
    <row r="737">
      <c r="A737" s="29"/>
    </row>
    <row r="738">
      <c r="A738" s="29"/>
    </row>
    <row r="739">
      <c r="A739" s="29"/>
    </row>
    <row r="740">
      <c r="A740" s="29"/>
    </row>
    <row r="741">
      <c r="A741" s="29"/>
    </row>
    <row r="742">
      <c r="A742" s="29"/>
    </row>
    <row r="743">
      <c r="A743" s="29"/>
    </row>
    <row r="744">
      <c r="A744" s="29"/>
    </row>
    <row r="745">
      <c r="A745" s="29"/>
    </row>
    <row r="746">
      <c r="A746" s="29"/>
    </row>
    <row r="747">
      <c r="A747" s="29"/>
    </row>
    <row r="748">
      <c r="A748" s="29"/>
    </row>
    <row r="749">
      <c r="A749" s="29"/>
    </row>
    <row r="750">
      <c r="A750" s="29"/>
    </row>
    <row r="751">
      <c r="A751" s="29"/>
    </row>
    <row r="752">
      <c r="A752" s="29"/>
    </row>
    <row r="753">
      <c r="A753" s="29"/>
    </row>
    <row r="754">
      <c r="A754" s="29"/>
    </row>
    <row r="755">
      <c r="A755" s="29"/>
    </row>
    <row r="756">
      <c r="A756" s="29"/>
    </row>
    <row r="757">
      <c r="A757" s="29"/>
    </row>
    <row r="758">
      <c r="A758" s="29"/>
    </row>
    <row r="759">
      <c r="A759" s="29"/>
    </row>
    <row r="760">
      <c r="A760" s="29"/>
    </row>
    <row r="761">
      <c r="A761" s="29"/>
    </row>
    <row r="762">
      <c r="A762" s="29"/>
    </row>
    <row r="763">
      <c r="A763" s="29"/>
    </row>
    <row r="764">
      <c r="A764" s="29"/>
    </row>
    <row r="765">
      <c r="A765" s="29"/>
    </row>
    <row r="766">
      <c r="A766" s="29"/>
    </row>
    <row r="767">
      <c r="A767" s="29"/>
    </row>
    <row r="768">
      <c r="A768" s="29"/>
    </row>
    <row r="769">
      <c r="A769" s="29"/>
    </row>
    <row r="770">
      <c r="A770" s="29"/>
    </row>
    <row r="771">
      <c r="A771" s="29"/>
    </row>
    <row r="772">
      <c r="A772" s="29"/>
    </row>
    <row r="773">
      <c r="A773" s="29"/>
    </row>
    <row r="774">
      <c r="A774" s="29"/>
    </row>
    <row r="775">
      <c r="A775" s="29"/>
    </row>
    <row r="776">
      <c r="A776" s="29"/>
    </row>
    <row r="777">
      <c r="A777" s="29"/>
    </row>
    <row r="778">
      <c r="A778" s="29"/>
    </row>
    <row r="779">
      <c r="A779" s="29"/>
    </row>
    <row r="780">
      <c r="A780" s="29"/>
    </row>
    <row r="781">
      <c r="A781" s="29"/>
    </row>
    <row r="782">
      <c r="A782" s="29"/>
    </row>
    <row r="783">
      <c r="A783" s="29"/>
    </row>
    <row r="784">
      <c r="A784" s="29"/>
    </row>
    <row r="785">
      <c r="A785" s="29"/>
    </row>
    <row r="786">
      <c r="A786" s="29"/>
    </row>
    <row r="787">
      <c r="A787" s="29"/>
    </row>
    <row r="788">
      <c r="A788" s="29"/>
    </row>
    <row r="789">
      <c r="A789" s="29"/>
    </row>
    <row r="790">
      <c r="A790" s="29"/>
    </row>
    <row r="791">
      <c r="A791" s="29"/>
    </row>
    <row r="792">
      <c r="A792" s="29"/>
    </row>
    <row r="793">
      <c r="A793" s="29"/>
    </row>
    <row r="794">
      <c r="A794" s="29"/>
    </row>
    <row r="795">
      <c r="A795" s="29"/>
    </row>
    <row r="796">
      <c r="A796" s="29"/>
    </row>
    <row r="797">
      <c r="A797" s="29"/>
    </row>
    <row r="798">
      <c r="A798" s="29"/>
    </row>
    <row r="799">
      <c r="A799" s="29"/>
    </row>
    <row r="800">
      <c r="A800" s="29"/>
    </row>
    <row r="801">
      <c r="A801" s="29"/>
    </row>
    <row r="802">
      <c r="A802" s="29"/>
    </row>
    <row r="803">
      <c r="A803" s="29"/>
    </row>
    <row r="804">
      <c r="A804" s="29"/>
    </row>
    <row r="805">
      <c r="A805" s="29"/>
    </row>
    <row r="806">
      <c r="A806" s="29"/>
    </row>
    <row r="807">
      <c r="A807" s="29"/>
    </row>
    <row r="808">
      <c r="A808" s="29"/>
    </row>
    <row r="809">
      <c r="A809" s="29"/>
    </row>
    <row r="810">
      <c r="A810" s="29"/>
    </row>
    <row r="811">
      <c r="A811" s="29"/>
    </row>
    <row r="812">
      <c r="A812" s="29"/>
    </row>
    <row r="813">
      <c r="A813" s="29"/>
    </row>
    <row r="814">
      <c r="A814" s="29"/>
    </row>
    <row r="815">
      <c r="A815" s="29"/>
    </row>
    <row r="816">
      <c r="A816" s="29"/>
    </row>
    <row r="817">
      <c r="A817" s="29"/>
    </row>
    <row r="818">
      <c r="A818" s="29"/>
    </row>
    <row r="819">
      <c r="A819" s="29"/>
    </row>
    <row r="820">
      <c r="A820" s="29"/>
    </row>
    <row r="821">
      <c r="A821" s="29"/>
    </row>
    <row r="822">
      <c r="A822" s="29"/>
    </row>
    <row r="823">
      <c r="A823" s="29"/>
    </row>
    <row r="824">
      <c r="A824" s="29"/>
    </row>
    <row r="825">
      <c r="A825" s="29"/>
    </row>
    <row r="826">
      <c r="A826" s="29"/>
    </row>
    <row r="827">
      <c r="A827" s="29"/>
    </row>
    <row r="828">
      <c r="A828" s="29"/>
    </row>
    <row r="829">
      <c r="A829" s="29"/>
    </row>
    <row r="830">
      <c r="A830" s="29"/>
    </row>
    <row r="831">
      <c r="A831" s="29"/>
    </row>
    <row r="832">
      <c r="A832" s="29"/>
    </row>
    <row r="833">
      <c r="A833" s="29"/>
    </row>
    <row r="834">
      <c r="A834" s="29"/>
    </row>
    <row r="835">
      <c r="A835" s="29"/>
    </row>
    <row r="836">
      <c r="A836" s="29"/>
    </row>
    <row r="837">
      <c r="A837" s="29"/>
    </row>
    <row r="838">
      <c r="A838" s="29"/>
    </row>
    <row r="839">
      <c r="A839" s="29"/>
    </row>
    <row r="840">
      <c r="A840" s="29"/>
    </row>
    <row r="841">
      <c r="A841" s="29"/>
    </row>
    <row r="842">
      <c r="A842" s="29"/>
    </row>
    <row r="843">
      <c r="A843" s="29"/>
    </row>
    <row r="844">
      <c r="A844" s="29"/>
    </row>
    <row r="845">
      <c r="A845" s="29"/>
    </row>
    <row r="846">
      <c r="A846" s="29"/>
    </row>
    <row r="847">
      <c r="A847" s="29"/>
    </row>
    <row r="848">
      <c r="A848" s="29"/>
    </row>
    <row r="849">
      <c r="A849" s="29"/>
    </row>
    <row r="850">
      <c r="A850" s="29"/>
    </row>
    <row r="851">
      <c r="A851" s="29"/>
    </row>
    <row r="852">
      <c r="A852" s="29"/>
    </row>
    <row r="853">
      <c r="A853" s="29"/>
    </row>
    <row r="854">
      <c r="A854" s="29"/>
    </row>
    <row r="855">
      <c r="A855" s="29"/>
    </row>
    <row r="856">
      <c r="A856" s="29"/>
    </row>
    <row r="857">
      <c r="A857" s="29"/>
    </row>
    <row r="858">
      <c r="A858" s="29"/>
    </row>
    <row r="859">
      <c r="A859" s="29"/>
    </row>
    <row r="860">
      <c r="A860" s="29"/>
    </row>
    <row r="861">
      <c r="A861" s="29"/>
    </row>
    <row r="862">
      <c r="A862" s="29"/>
    </row>
    <row r="863">
      <c r="A863" s="29"/>
    </row>
    <row r="864">
      <c r="A864" s="29"/>
    </row>
    <row r="865">
      <c r="A865" s="29"/>
    </row>
    <row r="866">
      <c r="A866" s="29"/>
    </row>
    <row r="867">
      <c r="A867" s="29"/>
    </row>
    <row r="868">
      <c r="A868" s="29"/>
    </row>
    <row r="869">
      <c r="A869" s="29"/>
    </row>
    <row r="870">
      <c r="A870" s="29"/>
    </row>
    <row r="871">
      <c r="A871" s="29"/>
    </row>
    <row r="872">
      <c r="A872" s="29"/>
    </row>
    <row r="873">
      <c r="A873" s="29"/>
    </row>
    <row r="874">
      <c r="A874" s="29"/>
    </row>
    <row r="875">
      <c r="A875" s="29"/>
    </row>
    <row r="876">
      <c r="A876" s="29"/>
    </row>
    <row r="877">
      <c r="A877" s="29"/>
    </row>
    <row r="878">
      <c r="A878" s="29"/>
    </row>
    <row r="879">
      <c r="A879" s="29"/>
    </row>
    <row r="880">
      <c r="A880" s="29"/>
    </row>
    <row r="881">
      <c r="A881" s="29"/>
    </row>
    <row r="882">
      <c r="A882" s="29"/>
    </row>
    <row r="883">
      <c r="A883" s="29"/>
    </row>
    <row r="884">
      <c r="A884" s="29"/>
    </row>
    <row r="885">
      <c r="A885" s="29"/>
    </row>
    <row r="886">
      <c r="A886" s="29"/>
    </row>
    <row r="887">
      <c r="A887" s="29"/>
    </row>
    <row r="888">
      <c r="A888" s="29"/>
    </row>
    <row r="889">
      <c r="A889" s="29"/>
    </row>
    <row r="890">
      <c r="A890" s="29"/>
    </row>
    <row r="891">
      <c r="A891" s="29"/>
    </row>
    <row r="892">
      <c r="A892" s="29"/>
    </row>
    <row r="893">
      <c r="A893" s="29"/>
    </row>
    <row r="894">
      <c r="A894" s="29"/>
    </row>
    <row r="895">
      <c r="A895" s="29"/>
    </row>
    <row r="896">
      <c r="A896" s="29"/>
    </row>
    <row r="897">
      <c r="A897" s="29"/>
    </row>
    <row r="898">
      <c r="A898" s="29"/>
    </row>
    <row r="899">
      <c r="A899" s="29"/>
    </row>
    <row r="900">
      <c r="A900" s="29"/>
    </row>
    <row r="901">
      <c r="A901" s="29"/>
    </row>
    <row r="902">
      <c r="A902" s="29"/>
    </row>
    <row r="903">
      <c r="A903" s="29"/>
    </row>
    <row r="904">
      <c r="A904" s="29"/>
    </row>
    <row r="905">
      <c r="A905" s="29"/>
    </row>
    <row r="906">
      <c r="A906" s="29"/>
    </row>
    <row r="907">
      <c r="A907" s="29"/>
    </row>
    <row r="908">
      <c r="A908" s="29"/>
    </row>
    <row r="909">
      <c r="A909" s="29"/>
    </row>
    <row r="910">
      <c r="A910" s="29"/>
    </row>
    <row r="911">
      <c r="A911" s="29"/>
    </row>
    <row r="912">
      <c r="A912" s="29"/>
    </row>
    <row r="913">
      <c r="A913" s="29"/>
    </row>
    <row r="914">
      <c r="A914" s="29"/>
    </row>
    <row r="915">
      <c r="A915" s="29"/>
    </row>
    <row r="916">
      <c r="A916" s="29"/>
    </row>
    <row r="917">
      <c r="A917" s="29"/>
    </row>
    <row r="918">
      <c r="A918" s="29"/>
    </row>
    <row r="919">
      <c r="A919" s="29"/>
    </row>
    <row r="920">
      <c r="A920" s="29"/>
    </row>
    <row r="921">
      <c r="A921" s="29"/>
    </row>
    <row r="922">
      <c r="A922" s="29"/>
    </row>
    <row r="923">
      <c r="A923" s="29"/>
    </row>
    <row r="924">
      <c r="A924" s="29"/>
    </row>
    <row r="925">
      <c r="A925" s="29"/>
    </row>
    <row r="926">
      <c r="A926" s="29"/>
    </row>
    <row r="927">
      <c r="A927" s="29"/>
    </row>
    <row r="928">
      <c r="A928" s="29"/>
    </row>
    <row r="929">
      <c r="A929" s="29"/>
    </row>
    <row r="930">
      <c r="A930" s="29"/>
    </row>
    <row r="931">
      <c r="A931" s="29"/>
    </row>
    <row r="932">
      <c r="A932" s="29"/>
    </row>
    <row r="933">
      <c r="A933" s="29"/>
    </row>
    <row r="934">
      <c r="A934" s="29"/>
    </row>
    <row r="935">
      <c r="A935" s="29"/>
    </row>
    <row r="936">
      <c r="A936" s="29"/>
    </row>
    <row r="937">
      <c r="A937" s="29"/>
    </row>
    <row r="938">
      <c r="A938" s="29"/>
    </row>
    <row r="939">
      <c r="A939" s="29"/>
    </row>
    <row r="940">
      <c r="A940" s="29"/>
    </row>
    <row r="941">
      <c r="A941" s="29"/>
    </row>
    <row r="942">
      <c r="A942" s="29"/>
    </row>
    <row r="943">
      <c r="A943" s="29"/>
    </row>
    <row r="944">
      <c r="A944" s="29"/>
    </row>
    <row r="945">
      <c r="A945" s="29"/>
    </row>
    <row r="946">
      <c r="A946" s="29"/>
    </row>
    <row r="947">
      <c r="A947" s="29"/>
    </row>
    <row r="948">
      <c r="A948" s="29"/>
    </row>
    <row r="949">
      <c r="A949" s="29"/>
    </row>
    <row r="950">
      <c r="A950" s="29"/>
    </row>
    <row r="951">
      <c r="A951" s="29"/>
    </row>
    <row r="952">
      <c r="A952" s="29"/>
    </row>
    <row r="953">
      <c r="A953" s="29"/>
    </row>
    <row r="954">
      <c r="A954" s="29"/>
    </row>
    <row r="955">
      <c r="A955" s="29"/>
    </row>
    <row r="956">
      <c r="A956" s="29"/>
    </row>
    <row r="957">
      <c r="A957" s="29"/>
    </row>
    <row r="958">
      <c r="A958" s="29"/>
    </row>
    <row r="959">
      <c r="A959" s="29"/>
    </row>
    <row r="960">
      <c r="A960" s="29"/>
    </row>
    <row r="961">
      <c r="A961" s="29"/>
    </row>
    <row r="962">
      <c r="A962" s="29"/>
    </row>
    <row r="963">
      <c r="A963" s="29"/>
    </row>
    <row r="964">
      <c r="A964" s="29"/>
    </row>
    <row r="965">
      <c r="A965" s="29"/>
    </row>
    <row r="966">
      <c r="A966" s="29"/>
    </row>
    <row r="967">
      <c r="A967" s="29"/>
    </row>
    <row r="968">
      <c r="A968" s="29"/>
    </row>
    <row r="969">
      <c r="A969" s="29"/>
    </row>
    <row r="970">
      <c r="A970" s="29"/>
    </row>
    <row r="971">
      <c r="A971" s="29"/>
    </row>
    <row r="972">
      <c r="A972" s="29"/>
    </row>
    <row r="973">
      <c r="A973" s="29"/>
    </row>
    <row r="974">
      <c r="A974" s="29"/>
    </row>
    <row r="975">
      <c r="A975" s="29"/>
    </row>
    <row r="976">
      <c r="A976" s="29"/>
    </row>
    <row r="977">
      <c r="A977" s="29"/>
    </row>
    <row r="978">
      <c r="A978" s="29"/>
    </row>
    <row r="979">
      <c r="A979" s="29"/>
    </row>
    <row r="980">
      <c r="A980" s="29"/>
    </row>
    <row r="981">
      <c r="A981" s="29"/>
    </row>
    <row r="982">
      <c r="A982" s="29"/>
    </row>
    <row r="983">
      <c r="A983" s="29"/>
    </row>
    <row r="984">
      <c r="A984" s="29"/>
    </row>
    <row r="985">
      <c r="A985" s="29"/>
    </row>
    <row r="986">
      <c r="A986" s="29"/>
    </row>
    <row r="987">
      <c r="A987" s="29"/>
    </row>
    <row r="988">
      <c r="A988" s="29"/>
    </row>
    <row r="989">
      <c r="A989" s="29"/>
    </row>
    <row r="990">
      <c r="A990" s="29"/>
    </row>
    <row r="991">
      <c r="A991" s="29"/>
    </row>
    <row r="992">
      <c r="A992" s="29"/>
    </row>
    <row r="993">
      <c r="A993" s="29"/>
    </row>
    <row r="994">
      <c r="A994" s="29"/>
    </row>
    <row r="995">
      <c r="A995" s="29"/>
    </row>
    <row r="996">
      <c r="A996" s="29"/>
    </row>
    <row r="997">
      <c r="A997" s="29"/>
    </row>
    <row r="998">
      <c r="A998" s="29"/>
    </row>
    <row r="999">
      <c r="A999" s="29"/>
    </row>
    <row r="1000">
      <c r="A1000" s="29"/>
    </row>
    <row r="1001">
      <c r="A1001" s="29"/>
    </row>
    <row r="1002">
      <c r="A1002" s="29"/>
    </row>
    <row r="1003">
      <c r="A1003" s="29"/>
    </row>
    <row r="1004">
      <c r="A1004" s="29"/>
    </row>
    <row r="1005">
      <c r="A1005" s="29"/>
    </row>
    <row r="1006">
      <c r="A1006" s="29"/>
    </row>
    <row r="1007">
      <c r="A1007" s="29"/>
    </row>
    <row r="1008">
      <c r="A1008" s="29"/>
    </row>
    <row r="1009">
      <c r="A1009" s="29"/>
    </row>
    <row r="1010">
      <c r="A1010" s="29"/>
    </row>
    <row r="1011">
      <c r="A1011" s="29"/>
    </row>
    <row r="1012">
      <c r="A1012" s="29"/>
    </row>
    <row r="1013">
      <c r="A1013" s="29"/>
    </row>
    <row r="1014">
      <c r="A1014" s="29"/>
    </row>
    <row r="1015">
      <c r="A1015" s="29"/>
    </row>
    <row r="1016">
      <c r="A1016" s="29"/>
    </row>
    <row r="1017">
      <c r="A1017" s="29"/>
    </row>
    <row r="1018">
      <c r="A1018" s="29"/>
    </row>
    <row r="1019">
      <c r="A1019" s="29"/>
    </row>
    <row r="1020">
      <c r="A1020" s="29"/>
    </row>
    <row r="1021">
      <c r="A1021" s="29"/>
    </row>
    <row r="1022">
      <c r="A1022" s="29"/>
    </row>
    <row r="1023">
      <c r="A1023" s="29"/>
    </row>
    <row r="1024">
      <c r="A1024" s="29"/>
    </row>
    <row r="1025">
      <c r="A1025" s="29"/>
    </row>
    <row r="1026">
      <c r="A1026" s="29"/>
    </row>
    <row r="1027">
      <c r="A1027" s="29"/>
    </row>
    <row r="1028">
      <c r="A1028" s="29"/>
    </row>
    <row r="1029">
      <c r="A1029" s="29"/>
    </row>
    <row r="1030">
      <c r="A1030" s="29"/>
    </row>
    <row r="1031">
      <c r="A1031" s="29"/>
    </row>
    <row r="1032">
      <c r="A1032" s="29"/>
    </row>
    <row r="1033">
      <c r="A1033" s="29"/>
    </row>
    <row r="1034">
      <c r="A1034" s="29"/>
    </row>
    <row r="1035">
      <c r="A1035" s="29"/>
    </row>
    <row r="1036">
      <c r="A1036" s="29"/>
    </row>
    <row r="1037">
      <c r="A1037" s="29"/>
    </row>
    <row r="1038">
      <c r="A1038" s="29"/>
    </row>
    <row r="1039">
      <c r="A1039" s="29"/>
    </row>
    <row r="1040">
      <c r="A1040" s="29"/>
    </row>
    <row r="1041">
      <c r="A1041" s="29"/>
    </row>
    <row r="1042">
      <c r="A1042" s="29"/>
    </row>
    <row r="1043">
      <c r="A1043" s="29"/>
    </row>
    <row r="1044">
      <c r="A1044" s="29"/>
    </row>
    <row r="1045">
      <c r="A1045" s="29"/>
    </row>
    <row r="1046">
      <c r="A1046" s="29"/>
    </row>
    <row r="1047">
      <c r="A1047" s="29"/>
    </row>
    <row r="1048">
      <c r="A1048" s="29"/>
    </row>
    <row r="1049">
      <c r="A1049" s="29"/>
    </row>
    <row r="1050">
      <c r="A1050" s="29"/>
    </row>
    <row r="1051">
      <c r="A1051" s="29"/>
    </row>
    <row r="1052">
      <c r="A1052" s="29"/>
    </row>
    <row r="1053">
      <c r="A1053" s="29"/>
    </row>
    <row r="1054">
      <c r="A1054" s="29"/>
    </row>
    <row r="1055">
      <c r="A1055" s="29"/>
    </row>
    <row r="1056">
      <c r="A1056" s="29"/>
    </row>
    <row r="1057">
      <c r="A1057" s="29"/>
    </row>
    <row r="1058">
      <c r="A1058" s="29"/>
    </row>
    <row r="1059">
      <c r="A1059" s="29"/>
    </row>
    <row r="1060">
      <c r="A1060" s="29"/>
    </row>
    <row r="1061">
      <c r="A1061" s="29"/>
    </row>
    <row r="1062">
      <c r="A1062" s="29"/>
    </row>
    <row r="1063">
      <c r="A1063" s="29"/>
    </row>
    <row r="1064">
      <c r="A1064" s="29"/>
    </row>
    <row r="1065">
      <c r="A1065" s="29"/>
    </row>
    <row r="1066">
      <c r="A1066" s="29"/>
    </row>
    <row r="1067">
      <c r="A1067" s="29"/>
    </row>
    <row r="1068">
      <c r="A1068" s="29"/>
    </row>
    <row r="1069">
      <c r="A1069" s="29"/>
    </row>
    <row r="1070">
      <c r="A1070" s="29"/>
    </row>
    <row r="1071">
      <c r="A1071" s="29"/>
    </row>
    <row r="1072">
      <c r="A1072" s="29"/>
    </row>
    <row r="1073">
      <c r="A1073" s="29"/>
    </row>
    <row r="1074">
      <c r="A1074" s="29"/>
    </row>
    <row r="1075">
      <c r="A1075" s="29"/>
    </row>
    <row r="1076">
      <c r="A1076" s="29"/>
    </row>
    <row r="1077">
      <c r="A1077" s="29"/>
    </row>
    <row r="1078">
      <c r="A1078" s="29"/>
    </row>
    <row r="1079">
      <c r="A1079" s="29"/>
    </row>
    <row r="1080">
      <c r="A1080" s="29"/>
    </row>
    <row r="1081">
      <c r="A1081" s="29"/>
    </row>
    <row r="1082">
      <c r="A1082" s="29"/>
    </row>
    <row r="1083">
      <c r="A1083" s="29"/>
    </row>
    <row r="1084">
      <c r="A1084" s="29"/>
    </row>
    <row r="1085">
      <c r="A1085" s="29"/>
    </row>
    <row r="1086">
      <c r="A1086" s="29"/>
    </row>
    <row r="1087">
      <c r="A1087" s="29"/>
    </row>
    <row r="1088">
      <c r="A1088" s="29"/>
    </row>
    <row r="1089">
      <c r="A1089" s="29"/>
    </row>
    <row r="1090">
      <c r="A1090" s="29"/>
    </row>
    <row r="1091">
      <c r="A1091" s="29"/>
    </row>
    <row r="1092">
      <c r="A1092" s="29"/>
    </row>
    <row r="1093">
      <c r="A1093" s="29"/>
    </row>
    <row r="1094">
      <c r="A1094" s="29"/>
    </row>
    <row r="1095">
      <c r="A1095" s="29"/>
    </row>
    <row r="1096">
      <c r="A1096" s="29"/>
    </row>
    <row r="1097">
      <c r="A1097" s="29"/>
    </row>
    <row r="1098">
      <c r="A1098" s="29"/>
    </row>
    <row r="1099">
      <c r="A1099" s="29"/>
    </row>
    <row r="1100">
      <c r="A1100" s="29"/>
    </row>
    <row r="1101">
      <c r="A1101" s="29"/>
    </row>
    <row r="1102">
      <c r="A1102" s="29"/>
    </row>
    <row r="1103">
      <c r="A1103" s="29"/>
    </row>
    <row r="1104">
      <c r="A1104" s="29"/>
    </row>
    <row r="1105">
      <c r="A1105" s="29"/>
    </row>
    <row r="1106">
      <c r="A1106" s="29"/>
    </row>
    <row r="1107">
      <c r="A1107" s="29"/>
    </row>
    <row r="1108">
      <c r="A1108" s="29"/>
    </row>
    <row r="1109">
      <c r="A1109" s="29"/>
    </row>
    <row r="1110">
      <c r="A1110" s="29"/>
    </row>
    <row r="1111">
      <c r="A1111" s="29"/>
    </row>
    <row r="1112">
      <c r="A1112" s="29"/>
    </row>
    <row r="1113">
      <c r="A1113" s="29"/>
    </row>
    <row r="1114">
      <c r="A1114" s="29"/>
    </row>
    <row r="1115">
      <c r="A1115" s="29"/>
    </row>
    <row r="1116">
      <c r="A1116" s="29"/>
    </row>
    <row r="1117">
      <c r="A1117" s="29"/>
    </row>
    <row r="1118">
      <c r="A1118" s="29"/>
    </row>
    <row r="1119">
      <c r="A1119" s="29"/>
    </row>
    <row r="1120">
      <c r="A1120" s="29"/>
    </row>
    <row r="1121">
      <c r="A1121" s="29"/>
    </row>
    <row r="1122">
      <c r="A1122" s="29"/>
    </row>
    <row r="1123">
      <c r="A1123" s="29"/>
    </row>
    <row r="1124">
      <c r="A1124" s="29"/>
    </row>
    <row r="1125">
      <c r="A1125" s="29"/>
    </row>
    <row r="1126">
      <c r="A1126" s="29"/>
    </row>
    <row r="1127">
      <c r="A1127" s="29"/>
    </row>
    <row r="1128">
      <c r="A1128" s="29"/>
    </row>
    <row r="1129">
      <c r="A1129" s="29"/>
    </row>
    <row r="1130">
      <c r="A1130" s="29"/>
    </row>
    <row r="1131">
      <c r="A1131" s="29"/>
    </row>
    <row r="1132">
      <c r="A1132" s="29"/>
    </row>
    <row r="1133">
      <c r="A1133" s="29"/>
    </row>
    <row r="1134">
      <c r="A1134" s="29"/>
    </row>
    <row r="1135">
      <c r="A1135" s="29"/>
    </row>
    <row r="1136">
      <c r="A1136" s="29"/>
    </row>
    <row r="1137">
      <c r="A1137" s="29"/>
    </row>
    <row r="1138">
      <c r="A1138" s="29"/>
    </row>
    <row r="1139">
      <c r="A1139" s="29"/>
    </row>
    <row r="1140">
      <c r="A1140" s="29"/>
    </row>
    <row r="1141">
      <c r="A1141" s="29"/>
    </row>
    <row r="1142">
      <c r="A1142" s="29"/>
    </row>
    <row r="1143">
      <c r="A1143" s="29"/>
    </row>
    <row r="1144">
      <c r="A1144" s="29"/>
    </row>
    <row r="1145">
      <c r="A1145" s="29"/>
    </row>
    <row r="1146">
      <c r="A1146" s="29"/>
    </row>
    <row r="1147">
      <c r="A1147" s="29"/>
    </row>
    <row r="1148">
      <c r="A1148" s="29"/>
    </row>
    <row r="1149">
      <c r="A1149" s="29"/>
    </row>
    <row r="1150">
      <c r="A1150" s="29"/>
    </row>
    <row r="1151">
      <c r="A1151" s="29"/>
    </row>
    <row r="1152">
      <c r="A1152" s="29"/>
    </row>
    <row r="1153">
      <c r="A1153" s="29"/>
    </row>
    <row r="1154">
      <c r="A1154" s="29"/>
    </row>
    <row r="1155">
      <c r="A1155" s="29"/>
    </row>
  </sheetData>
  <mergeCells count="37">
    <mergeCell ref="B2:F2"/>
    <mergeCell ref="H19:I19"/>
    <mergeCell ref="C20:E20"/>
    <mergeCell ref="H20:I20"/>
    <mergeCell ref="C21:E21"/>
    <mergeCell ref="B23:E23"/>
    <mergeCell ref="C24:E24"/>
    <mergeCell ref="C25:E25"/>
    <mergeCell ref="C26:E26"/>
    <mergeCell ref="B37:F37"/>
    <mergeCell ref="B52:F52"/>
    <mergeCell ref="B55:F55"/>
    <mergeCell ref="B58:F58"/>
    <mergeCell ref="B61:F61"/>
    <mergeCell ref="B64:F64"/>
    <mergeCell ref="B67:F67"/>
    <mergeCell ref="B70:F70"/>
    <mergeCell ref="B73:F73"/>
    <mergeCell ref="B77:F77"/>
    <mergeCell ref="B84:F84"/>
    <mergeCell ref="B87:F87"/>
    <mergeCell ref="B90:F90"/>
    <mergeCell ref="D94:F94"/>
    <mergeCell ref="B100:F100"/>
    <mergeCell ref="B103:C103"/>
    <mergeCell ref="D103:F103"/>
    <mergeCell ref="B104:C104"/>
    <mergeCell ref="D104:F104"/>
    <mergeCell ref="B117:F117"/>
    <mergeCell ref="B124:F124"/>
    <mergeCell ref="B107:C107"/>
    <mergeCell ref="D107:F107"/>
    <mergeCell ref="B108:C108"/>
    <mergeCell ref="D108:F108"/>
    <mergeCell ref="B111:F111"/>
    <mergeCell ref="B114:F114"/>
    <mergeCell ref="B116:F116"/>
  </mergeCells>
  <hyperlinks>
    <hyperlink display="GO TO MY ORDER LIST!" location="'ORDER LIST'!A1" ref="D149"/>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0"/>
  <cols>
    <col customWidth="1" min="1" max="2" width="4.0"/>
    <col customWidth="1" min="3" max="3" width="25.43"/>
    <col customWidth="1" min="4" max="4" width="8.14"/>
    <col customWidth="1" min="5" max="5" width="11.71"/>
    <col customWidth="1" min="6" max="6" width="18.29"/>
    <col customWidth="1" min="9" max="9" width="21.57"/>
  </cols>
  <sheetData>
    <row r="1">
      <c r="A1" s="18"/>
      <c r="B1" s="18" t="s">
        <v>12</v>
      </c>
    </row>
    <row r="2">
      <c r="A2" s="27"/>
      <c r="B2" s="27" t="s">
        <v>20</v>
      </c>
      <c r="D2" s="32" t="s">
        <v>21</v>
      </c>
      <c r="E2" s="27" t="s">
        <v>23</v>
      </c>
      <c r="F2" s="36" t="s">
        <v>24</v>
      </c>
      <c r="G2" s="36" t="s">
        <v>27</v>
      </c>
      <c r="H2" s="36" t="s">
        <v>28</v>
      </c>
      <c r="I2" s="36" t="s">
        <v>29</v>
      </c>
      <c r="N2" s="39" t="s">
        <v>15</v>
      </c>
      <c r="O2" s="39" t="s">
        <v>32</v>
      </c>
    </row>
    <row r="3">
      <c r="A3" s="41" t="s">
        <v>33</v>
      </c>
      <c r="B3" s="41" t="s">
        <v>34</v>
      </c>
      <c r="C3" s="43"/>
      <c r="D3" s="45" t="s">
        <v>35</v>
      </c>
      <c r="E3" s="46"/>
      <c r="F3" s="45" t="s">
        <v>37</v>
      </c>
      <c r="G3" s="45" t="s">
        <v>38</v>
      </c>
      <c r="I3" s="45" t="s">
        <v>39</v>
      </c>
      <c r="N3" s="48"/>
      <c r="O3" s="48"/>
    </row>
    <row r="4">
      <c r="A4" s="50"/>
      <c r="B4" s="51" t="s">
        <v>40</v>
      </c>
      <c r="C4" s="44"/>
      <c r="D4" s="53"/>
      <c r="E4" s="54"/>
      <c r="F4" s="55"/>
      <c r="G4" s="57"/>
      <c r="N4" s="48"/>
      <c r="O4" s="48"/>
    </row>
    <row r="5">
      <c r="A5" s="61">
        <v>1.0</v>
      </c>
      <c r="B5" s="44"/>
      <c r="C5" s="44" t="str">
        <f>'QUANTITES PER ITEM'!B12</f>
        <v>EROSION CONTROL</v>
      </c>
      <c r="D5" s="53">
        <f>SUMIF('QUANTITES PER ITEM'!B1:B270,C5,'QUANTITES PER ITEM'!J1:J270)</f>
        <v>2</v>
      </c>
      <c r="E5" s="54" t="str">
        <f>'QUANTITES PER ITEM'!K12</f>
        <v>roll</v>
      </c>
      <c r="F5" s="71" t="str">
        <f>'QUANTITES PER ITEM'!N12</f>
        <v>LINK</v>
      </c>
      <c r="G5" s="73" t="s">
        <v>51</v>
      </c>
      <c r="H5" s="76" t="b">
        <v>0</v>
      </c>
      <c r="N5" s="48"/>
      <c r="O5" s="48"/>
    </row>
    <row r="6">
      <c r="A6" s="61">
        <v>1.0</v>
      </c>
      <c r="B6" s="44"/>
      <c r="C6" s="44" t="str">
        <f>'QUANTITES PER ITEM'!B13</f>
        <v>STAKES</v>
      </c>
      <c r="D6" s="53">
        <f>SUMIF('QUANTITES PER ITEM'!B1:B270,C6,'QUANTITES PER ITEM'!J1:J270)</f>
        <v>3.024</v>
      </c>
      <c r="E6" s="54" t="str">
        <f>'QUANTITES PER ITEM'!K13</f>
        <v>package</v>
      </c>
      <c r="F6" s="71" t="str">
        <f>'QUANTITES PER ITEM'!N13</f>
        <v>https://www.amazon.com/Kitzmans-Dixon-Grade-Survey-Stakes/dp/B000CSIHWI/ref=asc_df_B000CSIHWI/?tag=hyprod-20&amp;linkCode=df0&amp;hvadid=279210092112&amp;hvpos=&amp;hvnetw=g&amp;hvrand=8907831315522917541&amp;hvpone=&amp;hvptwo=&amp;hvqmt=&amp;hvdev=c&amp;hvdvcmdl=&amp;hvlocint=&amp;hvlocphy=9007393&amp;hvtargid=pla-643045917054&amp;th=1</v>
      </c>
      <c r="G6" s="73" t="s">
        <v>58</v>
      </c>
      <c r="H6" s="76" t="b">
        <v>0</v>
      </c>
      <c r="N6" s="85">
        <f>'QUANTITES PER ITEM'!L13</f>
        <v>25</v>
      </c>
      <c r="O6" s="48">
        <f t="shared" ref="O6:O7" si="1">D6*N6</f>
        <v>75.6</v>
      </c>
    </row>
    <row r="7">
      <c r="A7" s="61">
        <v>1.0</v>
      </c>
      <c r="B7" s="44"/>
      <c r="C7" s="44" t="str">
        <f>'QUANTITES PER ITEM'!B14</f>
        <v>MARKING PAINT</v>
      </c>
      <c r="D7" s="53">
        <f>SUMIF('QUANTITES PER ITEM'!B1:B270,C7,'QUANTITES PER ITEM'!J1:J270)</f>
        <v>2</v>
      </c>
      <c r="E7" s="54" t="str">
        <f>'QUANTITES PER ITEM'!K14</f>
        <v>can</v>
      </c>
      <c r="F7" s="113" t="s">
        <v>67</v>
      </c>
      <c r="G7" s="73" t="s">
        <v>58</v>
      </c>
      <c r="H7" s="76" t="b">
        <v>0</v>
      </c>
      <c r="I7" s="83" t="s">
        <v>39</v>
      </c>
      <c r="N7" s="85">
        <f>'QUANTITES PER ITEM'!L14</f>
        <v>8</v>
      </c>
      <c r="O7" s="48">
        <f t="shared" si="1"/>
        <v>16</v>
      </c>
    </row>
    <row r="8">
      <c r="A8" s="44"/>
      <c r="B8" s="44" t="str">
        <f>'INSERT HERE'!B15</f>
        <v>SOIL</v>
      </c>
      <c r="D8" s="53"/>
      <c r="F8" s="118"/>
      <c r="G8" s="57"/>
      <c r="N8" s="48"/>
      <c r="O8" s="48"/>
    </row>
    <row r="9">
      <c r="A9" s="121"/>
      <c r="B9" s="121" t="s">
        <v>85</v>
      </c>
      <c r="N9" s="48"/>
      <c r="O9" s="48"/>
      <c r="P9" s="44"/>
    </row>
    <row r="10" ht="28.5" customHeight="1">
      <c r="A10" s="51">
        <v>4.0</v>
      </c>
      <c r="B10" s="44"/>
      <c r="C10" s="44" t="str">
        <f>'QUANTITES PER ITEM'!B19</f>
        <v>SOIL</v>
      </c>
      <c r="D10" s="53">
        <f>SUMIF('QUANTITES PER ITEM'!B1:B388,C10,'QUANTITES PER ITEM'!J1:J388)</f>
        <v>3</v>
      </c>
      <c r="E10" s="124" t="str">
        <f>'QUANTITES PER ITEM'!K19</f>
        <v>CY</v>
      </c>
      <c r="F10" s="113" t="s">
        <v>94</v>
      </c>
      <c r="G10" s="73" t="s">
        <v>108</v>
      </c>
      <c r="H10" s="76" t="b">
        <v>0</v>
      </c>
      <c r="I10" s="91" t="s">
        <v>109</v>
      </c>
      <c r="N10" s="85">
        <f>'QUANTITES PER ITEM'!L19</f>
        <v>35</v>
      </c>
      <c r="O10" s="48">
        <f t="shared" ref="O10:O11" si="2">D10*N10</f>
        <v>105</v>
      </c>
      <c r="P10" s="44" t="str">
        <f>'QUANTITES PER ITEM'!O19</f>
        <v/>
      </c>
    </row>
    <row r="11" ht="29.25" customHeight="1">
      <c r="A11" s="51">
        <v>5.0</v>
      </c>
      <c r="B11" s="44"/>
      <c r="C11" s="44" t="str">
        <f>'QUANTITES PER ITEM'!B20</f>
        <v>MULCH</v>
      </c>
      <c r="D11" s="53">
        <f>SUMIF('QUANTITES PER ITEM'!B2:B389,C11,'QUANTITES PER ITEM'!J2:J389)</f>
        <v>1</v>
      </c>
      <c r="E11" s="124" t="str">
        <f>'QUANTITES PER ITEM'!K20</f>
        <v>CY</v>
      </c>
      <c r="F11" s="113" t="s">
        <v>117</v>
      </c>
      <c r="G11" s="73" t="s">
        <v>108</v>
      </c>
      <c r="H11" s="76" t="b">
        <v>0</v>
      </c>
      <c r="N11" s="85">
        <f>'QUANTITES PER ITEM'!L20</f>
        <v>28</v>
      </c>
      <c r="O11" s="48">
        <f t="shared" si="2"/>
        <v>28</v>
      </c>
    </row>
    <row r="12">
      <c r="A12" s="44"/>
      <c r="B12" s="44"/>
      <c r="C12" s="44"/>
      <c r="D12" s="53"/>
      <c r="E12" s="124" t="str">
        <f>'QUANTITES PER ITEM'!K21</f>
        <v/>
      </c>
      <c r="F12" s="118"/>
      <c r="G12" s="57"/>
      <c r="N12" s="85">
        <f>'QUANTITES PER ITEM'!L21</f>
        <v>75</v>
      </c>
      <c r="O12" s="48"/>
    </row>
    <row r="13">
      <c r="A13" s="44"/>
      <c r="B13" s="44" t="s">
        <v>125</v>
      </c>
      <c r="D13" s="53"/>
      <c r="F13" s="118"/>
      <c r="G13" s="57"/>
      <c r="N13" s="48"/>
      <c r="O13" s="48"/>
    </row>
    <row r="14" ht="27.75" customHeight="1">
      <c r="A14" s="121"/>
      <c r="B14" s="121" t="s">
        <v>127</v>
      </c>
      <c r="N14" s="48"/>
      <c r="O14" s="48"/>
    </row>
    <row r="15">
      <c r="A15" s="51">
        <v>3.0</v>
      </c>
      <c r="B15" s="44"/>
      <c r="C15" s="44" t="str">
        <f>'QUANTITES PER ITEM'!B26</f>
        <v>3/8" Red Tipple </v>
      </c>
      <c r="D15" s="53">
        <f>SUMIF('QUANTITES PER ITEM'!B3:B390,C15,'QUANTITES PER ITEM'!J3:J390)</f>
        <v>14</v>
      </c>
      <c r="E15" s="124" t="str">
        <f>'QUANTITES PER ITEM'!K26</f>
        <v>TONS</v>
      </c>
      <c r="F15" s="71" t="str">
        <f>'QUANTITES PER ITEM'!O26</f>
        <v>https://www.ds-supply.com/</v>
      </c>
      <c r="G15" s="73" t="s">
        <v>135</v>
      </c>
      <c r="H15" s="76" t="b">
        <v>0</v>
      </c>
      <c r="I15" s="83" t="s">
        <v>136</v>
      </c>
      <c r="N15" s="85">
        <f>'QUANTITES PER ITEM'!L26</f>
        <v>52.5</v>
      </c>
      <c r="O15" s="48">
        <f t="shared" ref="O15:O24" si="3">D15*N15</f>
        <v>735</v>
      </c>
    </row>
    <row r="16">
      <c r="A16" s="51">
        <v>2.0</v>
      </c>
      <c r="B16" s="44"/>
      <c r="C16" s="44" t="str">
        <f>'QUANTITES PER ITEM'!B27</f>
        <v>3/4" Clean Stone agg base</v>
      </c>
      <c r="D16" s="53">
        <f>SUMIF('QUANTITES PER ITEM'!B4:B391,C16,'QUANTITES PER ITEM'!J4:J391)</f>
        <v>14</v>
      </c>
      <c r="E16" s="124" t="str">
        <f>'QUANTITES PER ITEM'!K27</f>
        <v>TONS</v>
      </c>
      <c r="F16" s="71" t="str">
        <f>'QUANTITES PER ITEM'!O27</f>
        <v>https://www.ds-supply.com/</v>
      </c>
      <c r="G16" s="73" t="s">
        <v>135</v>
      </c>
      <c r="H16" s="76" t="b">
        <v>0</v>
      </c>
      <c r="I16" s="83" t="s">
        <v>141</v>
      </c>
      <c r="N16" s="85">
        <f>'QUANTITES PER ITEM'!L27</f>
        <v>35</v>
      </c>
      <c r="O16" s="160">
        <f t="shared" si="3"/>
        <v>490</v>
      </c>
      <c r="P16" s="160"/>
    </row>
    <row r="17">
      <c r="A17" s="100">
        <v>2.0</v>
      </c>
      <c r="B17" s="29"/>
      <c r="C17" s="44" t="str">
        <f>'QUANTITES PER ITEM'!B28</f>
        <v>Filter Fabric</v>
      </c>
      <c r="D17" s="53">
        <f>SUMIF('QUANTITES PER ITEM'!B5:B392,C17,'QUANTITES PER ITEM'!J5:J392)</f>
        <v>4</v>
      </c>
      <c r="E17" s="124" t="str">
        <f>'QUANTITES PER ITEM'!K28</f>
        <v>ROLL</v>
      </c>
      <c r="F17" s="71" t="str">
        <f>'QUANTITES PER ITEM'!N28</f>
        <v>https://www.amazon.com/dp/B079Y869N5?ref_=cm_sw_r_cp_ud_dp_7E3RTBEWEQ28XYW1J3ZY</v>
      </c>
      <c r="G17" s="73" t="s">
        <v>135</v>
      </c>
      <c r="H17" s="76" t="b">
        <v>0</v>
      </c>
      <c r="N17" s="85">
        <f>'QUANTITES PER ITEM'!L28</f>
        <v>50</v>
      </c>
      <c r="O17" s="160">
        <f t="shared" si="3"/>
        <v>200</v>
      </c>
      <c r="P17" s="164" t="s">
        <v>146</v>
      </c>
    </row>
    <row r="18">
      <c r="A18" s="100">
        <v>2.0</v>
      </c>
      <c r="B18" s="29"/>
      <c r="C18" s="44" t="str">
        <f>'QUANTITES PER ITEM'!B29</f>
        <v>3.5" Staples</v>
      </c>
      <c r="D18" s="53">
        <f>SUMIF('QUANTITES PER ITEM'!B6:B393,C18,'QUANTITES PER ITEM'!J7:J393)</f>
        <v>1</v>
      </c>
      <c r="E18" s="124" t="str">
        <f>'QUANTITES PER ITEM'!K29</f>
        <v>BOX</v>
      </c>
      <c r="F18" s="71" t="str">
        <f>'QUANTITES PER ITEM'!N29</f>
        <v>https://www.amazon.com/100-Pack-Galvanized-Staples-Securing-Landscape/dp/B073F1VMHS/ref=asc_df_B073F1VMHS/?tag=hyprod-20&amp;linkCode=df0&amp;hvadid=216532910363&amp;hvpos=&amp;hvnetw=g&amp;hvrand=1720232130021358387&amp;hvpone=&amp;hvptwo=&amp;hvqmt=&amp;hvdev=c&amp;hvdvcmdl=&amp;hvlocint=&amp;hvlocphy=9007393&amp;hvtargid=pla-370528591821&amp;psc=1</v>
      </c>
      <c r="G18" s="73" t="s">
        <v>135</v>
      </c>
      <c r="H18" s="76" t="b">
        <v>0</v>
      </c>
      <c r="N18" s="85">
        <f>'QUANTITES PER ITEM'!L29</f>
        <v>20</v>
      </c>
      <c r="O18" s="160">
        <f t="shared" si="3"/>
        <v>20</v>
      </c>
      <c r="P18" s="160">
        <f>sum(O6:O18)+175</f>
        <v>1844.6</v>
      </c>
    </row>
    <row r="19">
      <c r="A19" s="44"/>
      <c r="B19" s="44" t="s">
        <v>153</v>
      </c>
      <c r="D19" s="53"/>
      <c r="F19" s="118"/>
      <c r="G19" s="57"/>
      <c r="I19" s="83" t="s">
        <v>154</v>
      </c>
      <c r="N19" s="48"/>
      <c r="O19" s="160">
        <f t="shared" si="3"/>
        <v>0</v>
      </c>
      <c r="P19" s="160"/>
    </row>
    <row r="20">
      <c r="A20" s="51">
        <v>1.0</v>
      </c>
      <c r="B20" s="51"/>
      <c r="C20" s="44" t="str">
        <f>'QUANTITES PER ITEM'!B49</f>
        <v>1'x1'x4' 5 gauge BASKETS</v>
      </c>
      <c r="D20" s="53">
        <f>SUMIF('QUANTITES PER ITEM'!B1:B394,C20,'QUANTITES PER ITEM'!J1:J394)</f>
        <v>0</v>
      </c>
      <c r="E20" s="124" t="str">
        <f>'QUANTITES PER ITEM'!K49</f>
        <v>EA</v>
      </c>
      <c r="F20" s="71" t="str">
        <f>'QUANTITES PER ITEM'!N49</f>
        <v>https://gabion1.com/product/12-high-x-12-thick/</v>
      </c>
      <c r="G20" s="73" t="s">
        <v>157</v>
      </c>
      <c r="H20" s="76" t="b">
        <v>0</v>
      </c>
      <c r="I20" s="180" t="s">
        <v>158</v>
      </c>
      <c r="J20" s="83" t="s">
        <v>160</v>
      </c>
      <c r="K20" s="83" t="s">
        <v>161</v>
      </c>
      <c r="L20" s="83" t="s">
        <v>162</v>
      </c>
      <c r="M20" s="83" t="s">
        <v>163</v>
      </c>
      <c r="N20" s="39">
        <v>70.0</v>
      </c>
      <c r="O20" s="160">
        <f t="shared" si="3"/>
        <v>0</v>
      </c>
      <c r="P20" s="160"/>
    </row>
    <row r="21">
      <c r="A21" s="51">
        <v>1.0</v>
      </c>
      <c r="B21" s="51"/>
      <c r="C21" s="51" t="s">
        <v>164</v>
      </c>
      <c r="D21" s="53">
        <f>SUMIF('QUANTITES PER ITEM'!B2:B395,C21,'QUANTITES PER ITEM'!J2:J395)</f>
        <v>0</v>
      </c>
      <c r="E21" s="183" t="s">
        <v>166</v>
      </c>
      <c r="F21" s="186" t="s">
        <v>167</v>
      </c>
      <c r="G21" s="73" t="s">
        <v>157</v>
      </c>
      <c r="H21" s="76" t="b">
        <v>0</v>
      </c>
      <c r="I21" s="188" t="s">
        <v>169</v>
      </c>
      <c r="J21" s="191" t="s">
        <v>170</v>
      </c>
      <c r="N21" s="39">
        <v>120.0</v>
      </c>
      <c r="O21" s="160">
        <f t="shared" si="3"/>
        <v>0</v>
      </c>
      <c r="P21" s="164" t="s">
        <v>146</v>
      </c>
    </row>
    <row r="22">
      <c r="A22" s="51">
        <v>1.0</v>
      </c>
      <c r="B22" s="51"/>
      <c r="C22" s="30" t="s">
        <v>174</v>
      </c>
      <c r="D22" s="53">
        <f>SUMIF('QUANTITES PER ITEM'!B3:B396,C22,'QUANTITES PER ITEM'!J3:J396)</f>
        <v>0</v>
      </c>
      <c r="E22" s="194" t="s">
        <v>166</v>
      </c>
      <c r="F22" s="186" t="s">
        <v>167</v>
      </c>
      <c r="G22" s="73" t="s">
        <v>157</v>
      </c>
      <c r="H22" s="76" t="b">
        <v>0</v>
      </c>
      <c r="N22" s="39">
        <v>150.0</v>
      </c>
      <c r="O22" s="160">
        <f t="shared" si="3"/>
        <v>0</v>
      </c>
      <c r="P22" s="160"/>
    </row>
    <row r="23">
      <c r="A23" s="51">
        <v>2.0</v>
      </c>
      <c r="B23" s="51"/>
      <c r="C23" s="44" t="str">
        <f>'QUANTITES PER ITEM'!B50</f>
        <v>1-3" Stone Fill</v>
      </c>
      <c r="D23" s="53">
        <f>SUMIF('QUANTITES PER ITEM'!B2:B395,C23,'QUANTITES PER ITEM'!J2:J395)</f>
        <v>2</v>
      </c>
      <c r="E23" s="124" t="str">
        <f>'QUANTITES PER ITEM'!K50</f>
        <v>TONS</v>
      </c>
      <c r="F23" s="113" t="s">
        <v>176</v>
      </c>
      <c r="G23" s="73" t="s">
        <v>183</v>
      </c>
      <c r="H23" s="76" t="b">
        <v>0</v>
      </c>
      <c r="I23" s="83" t="s">
        <v>184</v>
      </c>
      <c r="J23" s="76">
        <f>'QUANTITES PER ITEM'!C181</f>
        <v>32</v>
      </c>
      <c r="K23" s="83" t="s">
        <v>3</v>
      </c>
      <c r="L23" s="76">
        <f>J23/0.5</f>
        <v>64</v>
      </c>
      <c r="N23" s="85">
        <f>'QUANTITES PER ITEM'!L50</f>
        <v>52.5</v>
      </c>
      <c r="O23" s="160">
        <f t="shared" si="3"/>
        <v>105</v>
      </c>
      <c r="P23" s="205">
        <f>P18+Sum(O20:O23)+'INSERT HERE'!F34</f>
        <v>2929.6</v>
      </c>
    </row>
    <row r="24">
      <c r="B24" s="83" t="s">
        <v>195</v>
      </c>
      <c r="D24" s="53"/>
      <c r="F24" s="118"/>
      <c r="G24" s="57"/>
      <c r="N24" s="48"/>
      <c r="O24" s="160">
        <f t="shared" si="3"/>
        <v>0</v>
      </c>
      <c r="P24" s="160"/>
    </row>
    <row r="25">
      <c r="A25" s="51"/>
      <c r="B25" s="51"/>
      <c r="D25" s="53"/>
      <c r="F25" s="118"/>
      <c r="G25" s="57"/>
      <c r="N25" s="48"/>
      <c r="O25" s="160"/>
      <c r="P25" s="160"/>
    </row>
    <row r="26">
      <c r="A26" s="51"/>
      <c r="B26" s="51"/>
      <c r="D26" s="53"/>
      <c r="F26" s="118"/>
      <c r="G26" s="57"/>
      <c r="N26" s="48"/>
      <c r="O26" s="160"/>
      <c r="P26" s="160"/>
    </row>
    <row r="27">
      <c r="A27" s="51"/>
      <c r="B27" s="51" t="s">
        <v>196</v>
      </c>
      <c r="D27" s="53"/>
      <c r="F27" s="118"/>
      <c r="G27" s="57"/>
      <c r="N27" s="48"/>
      <c r="O27" s="160">
        <f>D27*N27</f>
        <v>0</v>
      </c>
      <c r="P27" s="160"/>
    </row>
    <row r="28">
      <c r="A28" s="158"/>
      <c r="B28" s="158" t="s">
        <v>198</v>
      </c>
      <c r="C28" s="162"/>
      <c r="D28" s="207"/>
      <c r="E28" s="209"/>
      <c r="F28" s="211"/>
      <c r="G28" s="212"/>
      <c r="N28" s="39"/>
      <c r="O28" s="160"/>
      <c r="P28" s="160"/>
    </row>
    <row r="29">
      <c r="A29" s="44"/>
      <c r="B29" s="44"/>
      <c r="C29" s="51" t="s">
        <v>42</v>
      </c>
      <c r="D29" s="53">
        <f>SUMIF('QUANTITES PER ITEM'!B11:B403,C29,'QUANTITES PER ITEM'!J11:J403)</f>
        <v>36</v>
      </c>
      <c r="E29" s="124" t="str">
        <f>'QUANTITES PER ITEM'!K102</f>
        <v>ea.</v>
      </c>
      <c r="F29" s="113" t="s">
        <v>210</v>
      </c>
      <c r="G29" s="73" t="s">
        <v>213</v>
      </c>
      <c r="H29" s="76" t="b">
        <v>0</v>
      </c>
      <c r="N29" s="39">
        <v>5.0</v>
      </c>
      <c r="O29" s="160">
        <f t="shared" ref="O29:O32" si="4">D29*N29</f>
        <v>180</v>
      </c>
      <c r="P29" s="160"/>
    </row>
    <row r="30">
      <c r="A30" s="44"/>
      <c r="B30" s="44"/>
      <c r="C30" s="51" t="s">
        <v>216</v>
      </c>
      <c r="D30" s="53">
        <f>SUMIF('QUANTITES PER ITEM'!B14:B405,C30,'QUANTITES PER ITEM'!J14:J405)</f>
        <v>54</v>
      </c>
      <c r="E30" s="124" t="str">
        <f>'QUANTITES PER ITEM'!K103</f>
        <v>ea.</v>
      </c>
      <c r="F30" s="113" t="s">
        <v>220</v>
      </c>
      <c r="G30" s="73" t="s">
        <v>213</v>
      </c>
      <c r="H30" s="76" t="b">
        <v>0</v>
      </c>
      <c r="N30" s="39">
        <v>10.0</v>
      </c>
      <c r="O30" s="160">
        <f t="shared" si="4"/>
        <v>540</v>
      </c>
      <c r="P30" s="160"/>
    </row>
    <row r="31">
      <c r="A31" s="44"/>
      <c r="B31" s="44"/>
      <c r="C31" s="51" t="s">
        <v>223</v>
      </c>
      <c r="D31" s="53">
        <f>SUMIF('QUANTITES PER ITEM'!B13:B404,C31,'QUANTITES PER ITEM'!J13:J404)</f>
        <v>0</v>
      </c>
      <c r="E31" s="183" t="s">
        <v>224</v>
      </c>
      <c r="F31" s="223" t="s">
        <v>225</v>
      </c>
      <c r="G31" s="73" t="s">
        <v>213</v>
      </c>
      <c r="H31" s="76" t="b">
        <v>0</v>
      </c>
      <c r="N31" s="39">
        <v>8.0</v>
      </c>
      <c r="O31" s="160">
        <f t="shared" si="4"/>
        <v>0</v>
      </c>
      <c r="P31" s="160"/>
    </row>
    <row r="32">
      <c r="A32" s="44"/>
      <c r="B32" s="44"/>
      <c r="C32" s="83" t="s">
        <v>231</v>
      </c>
      <c r="D32" s="53">
        <f>SUMIF('QUANTITES PER ITEM'!B14:B405,C32,'QUANTITES PER ITEM'!J14:J405)</f>
        <v>0</v>
      </c>
      <c r="E32" s="83" t="s">
        <v>224</v>
      </c>
      <c r="F32" s="113" t="s">
        <v>236</v>
      </c>
      <c r="G32" s="73" t="s">
        <v>213</v>
      </c>
      <c r="H32" s="76" t="b">
        <v>0</v>
      </c>
      <c r="N32" s="39">
        <v>10.0</v>
      </c>
      <c r="O32" s="160">
        <f t="shared" si="4"/>
        <v>0</v>
      </c>
      <c r="P32" s="160"/>
    </row>
    <row r="33">
      <c r="A33" s="44"/>
      <c r="B33" s="51" t="s">
        <v>245</v>
      </c>
      <c r="F33" s="226"/>
      <c r="G33" s="57"/>
      <c r="N33" s="48"/>
      <c r="O33" s="160"/>
      <c r="P33" s="160"/>
    </row>
    <row r="34">
      <c r="A34" s="44"/>
      <c r="C34" s="51" t="s">
        <v>246</v>
      </c>
      <c r="D34" s="53">
        <f>SUMIF('QUANTITES PER ITEM'!B20:B411,C34,'QUANTITES PER ITEM'!J20:J411)</f>
        <v>0</v>
      </c>
      <c r="E34" s="183" t="s">
        <v>224</v>
      </c>
      <c r="F34" s="180" t="s">
        <v>158</v>
      </c>
      <c r="G34" s="57"/>
      <c r="N34" s="48"/>
      <c r="O34" s="160"/>
      <c r="P34" s="160"/>
    </row>
    <row r="35">
      <c r="A35" s="44"/>
      <c r="B35" s="44"/>
      <c r="C35" s="51" t="s">
        <v>250</v>
      </c>
      <c r="D35" s="53">
        <f>SUMIF('QUANTITES PER ITEM'!B17:B409,C35,'QUANTITES PER ITEM'!J17:J409)</f>
        <v>0</v>
      </c>
      <c r="E35" s="183" t="s">
        <v>224</v>
      </c>
      <c r="F35" s="180" t="s">
        <v>158</v>
      </c>
      <c r="G35" s="57"/>
      <c r="N35" s="48"/>
      <c r="O35" s="160"/>
      <c r="P35" s="160"/>
    </row>
    <row r="36">
      <c r="A36" s="44"/>
      <c r="B36" s="44"/>
      <c r="C36" s="51" t="s">
        <v>251</v>
      </c>
      <c r="D36" s="53">
        <f>SUMIF('QUANTITES PER ITEM'!B19:B410,C36,'QUANTITES PER ITEM'!$J$19:$J$410)</f>
        <v>0</v>
      </c>
      <c r="E36" s="183" t="s">
        <v>224</v>
      </c>
      <c r="F36" s="180" t="s">
        <v>158</v>
      </c>
      <c r="G36" s="57"/>
      <c r="N36" s="48"/>
      <c r="O36" s="160"/>
      <c r="P36" s="160"/>
    </row>
    <row r="37">
      <c r="A37" s="44"/>
      <c r="B37" s="44"/>
      <c r="C37" s="51" t="s">
        <v>253</v>
      </c>
      <c r="D37" s="53">
        <f>SUMIF('QUANTITES PER ITEM'!B20:B411,C37,'QUANTITES PER ITEM'!$J$19:$J$410)</f>
        <v>0</v>
      </c>
      <c r="E37" s="83" t="s">
        <v>224</v>
      </c>
      <c r="F37" s="180" t="s">
        <v>158</v>
      </c>
      <c r="G37" s="57"/>
      <c r="N37" s="48"/>
      <c r="O37" s="160"/>
      <c r="P37" s="160"/>
    </row>
    <row r="38">
      <c r="A38" s="44"/>
      <c r="B38" s="44"/>
      <c r="C38" s="51" t="s">
        <v>255</v>
      </c>
      <c r="D38" s="53">
        <f>SUMIF('QUANTITES PER ITEM'!B21:B412,C38,'QUANTITES PER ITEM'!$J$19:$J$410)</f>
        <v>0</v>
      </c>
      <c r="E38" s="83" t="s">
        <v>224</v>
      </c>
      <c r="F38" s="180" t="s">
        <v>158</v>
      </c>
      <c r="G38" s="57"/>
      <c r="N38" s="48"/>
      <c r="O38" s="160"/>
      <c r="P38" s="160"/>
    </row>
    <row r="39">
      <c r="A39" s="44"/>
      <c r="B39" s="44"/>
      <c r="C39" s="51" t="s">
        <v>257</v>
      </c>
      <c r="D39" s="53">
        <f>SUMIF('QUANTITES PER ITEM'!B10:B413,C39,'QUANTITES PER ITEM'!$J$10:$J$410)</f>
        <v>4</v>
      </c>
      <c r="E39" s="83" t="s">
        <v>224</v>
      </c>
      <c r="F39" s="180" t="s">
        <v>158</v>
      </c>
      <c r="G39" s="57"/>
      <c r="N39" s="48"/>
      <c r="O39" s="160"/>
      <c r="P39" s="160"/>
    </row>
    <row r="40">
      <c r="A40" s="44"/>
      <c r="B40" s="44"/>
      <c r="C40" s="83" t="s">
        <v>259</v>
      </c>
      <c r="D40" s="53">
        <f>SUMIF('QUANTITES PER ITEM'!B11:B414,C40,'QUANTITES PER ITEM'!$J$10:$J$410)</f>
        <v>4</v>
      </c>
      <c r="E40" s="83" t="s">
        <v>224</v>
      </c>
      <c r="F40" s="180" t="s">
        <v>158</v>
      </c>
      <c r="G40" s="57"/>
      <c r="N40" s="48"/>
      <c r="O40" s="160"/>
      <c r="P40" s="160"/>
    </row>
    <row r="41">
      <c r="A41" s="44"/>
      <c r="B41" s="44"/>
      <c r="C41" s="51" t="s">
        <v>265</v>
      </c>
      <c r="D41" s="53">
        <f>SUMIF('QUANTITES PER ITEM'!B12:B415,C41,'QUANTITES PER ITEM'!$J$10:$J$410)</f>
        <v>0</v>
      </c>
      <c r="E41" s="83" t="s">
        <v>224</v>
      </c>
      <c r="F41" s="180" t="s">
        <v>158</v>
      </c>
      <c r="G41" s="57"/>
      <c r="N41" s="48"/>
      <c r="O41" s="160"/>
      <c r="P41" s="160"/>
    </row>
    <row r="42">
      <c r="A42" s="44"/>
      <c r="B42" s="44"/>
      <c r="C42" s="51" t="s">
        <v>268</v>
      </c>
      <c r="D42" s="53">
        <f>SUMIF('QUANTITES PER ITEM'!B13:B416,C42,'QUANTITES PER ITEM'!$J$10:$J$410)</f>
        <v>0</v>
      </c>
      <c r="E42" s="83" t="s">
        <v>224</v>
      </c>
      <c r="F42" s="180" t="s">
        <v>158</v>
      </c>
      <c r="G42" s="57"/>
      <c r="N42" s="48"/>
      <c r="O42" s="160">
        <f>D42*N42</f>
        <v>0</v>
      </c>
      <c r="P42" s="160"/>
    </row>
    <row r="43">
      <c r="A43" s="51"/>
      <c r="B43" s="51"/>
      <c r="C43" s="44"/>
      <c r="D43" s="53"/>
      <c r="F43" s="118"/>
      <c r="G43" s="57"/>
      <c r="N43" s="48"/>
      <c r="O43" s="160"/>
      <c r="P43" s="160"/>
    </row>
    <row r="44">
      <c r="A44" s="51"/>
      <c r="B44" s="51"/>
      <c r="C44" s="44"/>
      <c r="D44" s="53"/>
      <c r="F44" s="118"/>
      <c r="G44" s="57"/>
      <c r="N44" s="48"/>
      <c r="O44" s="160"/>
      <c r="P44" s="160"/>
    </row>
    <row r="45">
      <c r="A45" s="51"/>
      <c r="B45" s="51" t="s">
        <v>130</v>
      </c>
      <c r="C45" s="44"/>
      <c r="D45" s="53"/>
      <c r="F45" s="118"/>
      <c r="G45" s="57"/>
      <c r="N45" s="48"/>
      <c r="O45" s="160">
        <f t="shared" ref="O45:O48" si="5">D45*N45</f>
        <v>0</v>
      </c>
      <c r="P45" s="160"/>
    </row>
    <row r="46">
      <c r="A46" s="44"/>
      <c r="B46" s="44"/>
      <c r="C46" s="51" t="s">
        <v>272</v>
      </c>
      <c r="D46" s="53">
        <f>SUMIF('QUANTITES PER ITEM'!B30:B421,C46,'QUANTITES PER ITEM'!J30:J421)</f>
        <v>0</v>
      </c>
      <c r="E46" s="241" t="s">
        <v>273</v>
      </c>
      <c r="F46" s="242"/>
      <c r="G46" s="73" t="s">
        <v>274</v>
      </c>
      <c r="H46" s="76" t="b">
        <v>0</v>
      </c>
      <c r="N46" s="39">
        <v>0.4</v>
      </c>
      <c r="O46" s="160">
        <f t="shared" si="5"/>
        <v>0</v>
      </c>
      <c r="P46" s="160"/>
    </row>
    <row r="47">
      <c r="A47" s="44"/>
      <c r="B47" s="44"/>
      <c r="C47" s="20" t="s">
        <v>275</v>
      </c>
      <c r="D47" s="53">
        <f>SUMIF('QUANTITES PER ITEM'!B31:B422,C47,'QUANTITES PER ITEM'!J31:J422)</f>
        <v>0</v>
      </c>
      <c r="E47" s="241" t="s">
        <v>273</v>
      </c>
      <c r="F47" s="55"/>
      <c r="G47" s="73" t="s">
        <v>274</v>
      </c>
      <c r="H47" s="76" t="b">
        <v>0</v>
      </c>
      <c r="N47" s="39">
        <v>0.75</v>
      </c>
      <c r="O47" s="160">
        <f t="shared" si="5"/>
        <v>0</v>
      </c>
      <c r="P47" s="160"/>
    </row>
    <row r="48">
      <c r="A48" s="44"/>
      <c r="B48" s="44"/>
      <c r="C48" s="44" t="str">
        <f>'QUANTITES PER ITEM'!B102</f>
        <v>2.5" Wood Screws</v>
      </c>
      <c r="D48" s="53">
        <f>SUMIF('QUANTITES PER ITEM'!B14:B405,C48,'QUANTITES PER ITEM'!J14:J405)</f>
        <v>400</v>
      </c>
      <c r="E48" s="183" t="s">
        <v>224</v>
      </c>
      <c r="F48" s="223" t="s">
        <v>278</v>
      </c>
      <c r="G48" s="73" t="s">
        <v>274</v>
      </c>
      <c r="H48" s="76" t="b">
        <v>0</v>
      </c>
      <c r="I48" s="83" t="s">
        <v>282</v>
      </c>
      <c r="N48" s="39">
        <v>0.17</v>
      </c>
      <c r="O48" s="160">
        <f t="shared" si="5"/>
        <v>68</v>
      </c>
      <c r="P48" s="160"/>
    </row>
    <row r="49">
      <c r="A49" s="44"/>
      <c r="B49" s="44"/>
      <c r="C49" s="51" t="s">
        <v>285</v>
      </c>
      <c r="D49" s="53">
        <f>SUMIF('QUANTITES PER ITEM'!B16:B407,C49,'QUANTITES PER ITEM'!J16:J407)</f>
        <v>0</v>
      </c>
      <c r="E49" s="183" t="s">
        <v>273</v>
      </c>
      <c r="F49" s="249" t="s">
        <v>289</v>
      </c>
      <c r="G49" s="73" t="s">
        <v>274</v>
      </c>
      <c r="H49" s="76" t="b">
        <v>0</v>
      </c>
      <c r="I49" s="73"/>
      <c r="N49" s="39"/>
      <c r="O49" s="160"/>
      <c r="P49" s="160"/>
    </row>
    <row r="50">
      <c r="A50" s="44"/>
      <c r="B50" s="44"/>
      <c r="C50" s="51" t="s">
        <v>295</v>
      </c>
      <c r="D50" s="53">
        <f t="shared" ref="D50:D51" si="6">D49</f>
        <v>0</v>
      </c>
      <c r="E50" s="183" t="s">
        <v>273</v>
      </c>
      <c r="F50" s="113" t="s">
        <v>297</v>
      </c>
      <c r="G50" s="73" t="s">
        <v>274</v>
      </c>
      <c r="H50" s="76" t="b">
        <v>0</v>
      </c>
      <c r="I50" s="73"/>
      <c r="N50" s="39"/>
      <c r="O50" s="160"/>
      <c r="P50" s="160"/>
    </row>
    <row r="51">
      <c r="A51" s="44"/>
      <c r="B51" s="44"/>
      <c r="C51" s="51" t="s">
        <v>299</v>
      </c>
      <c r="D51" s="53">
        <f t="shared" si="6"/>
        <v>0</v>
      </c>
      <c r="E51" s="183" t="s">
        <v>273</v>
      </c>
      <c r="F51" s="113" t="s">
        <v>300</v>
      </c>
      <c r="G51" s="73" t="s">
        <v>274</v>
      </c>
      <c r="H51" s="76" t="b">
        <v>0</v>
      </c>
      <c r="I51" s="73"/>
      <c r="N51" s="39"/>
      <c r="O51" s="160"/>
      <c r="P51" s="160"/>
    </row>
    <row r="52">
      <c r="A52" s="44"/>
      <c r="B52" s="44"/>
      <c r="C52" s="44" t="str">
        <f>'QUANTITES PER ITEM'!B103</f>
        <v>Backrest Brackets</v>
      </c>
      <c r="D52" s="53">
        <f>SUMIF('QUANTITES PER ITEM'!B15:B406,C52,'QUANTITES PER ITEM'!J15:J406)</f>
        <v>0</v>
      </c>
      <c r="E52" s="124" t="str">
        <f>'QUANTITES PER ITEM'!K103</f>
        <v>ea.</v>
      </c>
      <c r="F52" s="113" t="s">
        <v>305</v>
      </c>
      <c r="G52" s="73" t="s">
        <v>213</v>
      </c>
      <c r="H52" s="76" t="b">
        <v>0</v>
      </c>
      <c r="I52" s="73" t="s">
        <v>307</v>
      </c>
      <c r="N52" s="39">
        <v>30.0</v>
      </c>
      <c r="O52" s="160">
        <f t="shared" ref="O52:O55" si="7">D52*N52</f>
        <v>0</v>
      </c>
      <c r="P52" s="160"/>
    </row>
    <row r="53">
      <c r="A53" s="44"/>
      <c r="B53" s="44"/>
      <c r="C53" s="51" t="s">
        <v>309</v>
      </c>
      <c r="D53" s="53">
        <f>SUMIF('QUANTITES PER ITEM'!B2:B409,C53,'QUANTITES PER ITEM'!J2:J409)</f>
        <v>0</v>
      </c>
      <c r="E53" s="183" t="s">
        <v>224</v>
      </c>
      <c r="F53" s="254"/>
      <c r="G53" s="73" t="s">
        <v>274</v>
      </c>
      <c r="H53" s="76" t="b">
        <v>0</v>
      </c>
      <c r="N53" s="39">
        <v>0.17</v>
      </c>
      <c r="O53" s="160">
        <f t="shared" si="7"/>
        <v>0</v>
      </c>
      <c r="P53" s="160"/>
    </row>
    <row r="54">
      <c r="A54" s="44"/>
      <c r="B54" s="44"/>
      <c r="C54" s="51" t="s">
        <v>310</v>
      </c>
      <c r="D54" s="53">
        <f>SUMIF('QUANTITES PER ITEM'!B3:B410,C54,'QUANTITES PER ITEM'!J3:J410)</f>
        <v>0</v>
      </c>
      <c r="E54" s="183" t="s">
        <v>224</v>
      </c>
      <c r="F54" s="113" t="s">
        <v>311</v>
      </c>
      <c r="G54" s="73" t="s">
        <v>213</v>
      </c>
      <c r="H54" s="76" t="b">
        <v>0</v>
      </c>
      <c r="N54" s="39">
        <v>5.0</v>
      </c>
      <c r="O54" s="160">
        <f t="shared" si="7"/>
        <v>0</v>
      </c>
      <c r="P54" s="160"/>
    </row>
    <row r="55">
      <c r="A55" s="44"/>
      <c r="B55" s="44"/>
      <c r="C55" s="51" t="s">
        <v>314</v>
      </c>
      <c r="D55" s="53">
        <f>SUMIF('QUANTITES PER ITEM'!B4:B411,C55,'QUANTITES PER ITEM'!J4:J411)</f>
        <v>0</v>
      </c>
      <c r="E55" s="183" t="s">
        <v>224</v>
      </c>
      <c r="F55" s="113" t="s">
        <v>315</v>
      </c>
      <c r="G55" s="73" t="s">
        <v>274</v>
      </c>
      <c r="H55" s="76" t="b">
        <v>0</v>
      </c>
      <c r="N55" s="39">
        <v>0.15</v>
      </c>
      <c r="O55" s="160">
        <f t="shared" si="7"/>
        <v>0</v>
      </c>
      <c r="P55" s="160"/>
    </row>
    <row r="56">
      <c r="A56" s="51"/>
      <c r="B56" s="51"/>
      <c r="C56" s="51"/>
      <c r="D56" s="53"/>
      <c r="E56" s="183"/>
      <c r="F56" s="254"/>
      <c r="G56" s="57"/>
      <c r="N56" s="48"/>
      <c r="O56" s="160"/>
      <c r="P56" s="160"/>
    </row>
    <row r="57">
      <c r="A57" s="51"/>
      <c r="B57" s="51"/>
      <c r="C57" s="44"/>
      <c r="D57" s="53"/>
      <c r="F57" s="254"/>
      <c r="G57" s="57"/>
      <c r="N57" s="48"/>
      <c r="O57" s="160"/>
      <c r="P57" s="160"/>
    </row>
    <row r="58">
      <c r="A58" s="51"/>
      <c r="B58" s="51" t="s">
        <v>318</v>
      </c>
      <c r="C58" s="44"/>
      <c r="D58" s="53"/>
      <c r="F58" s="254"/>
      <c r="G58" s="57"/>
      <c r="N58" s="48"/>
      <c r="O58" s="160"/>
      <c r="P58" s="160"/>
    </row>
    <row r="59">
      <c r="A59" s="44"/>
      <c r="B59" s="51">
        <v>6.0</v>
      </c>
      <c r="C59" s="51" t="s">
        <v>320</v>
      </c>
      <c r="D59" s="53">
        <f>SUMIF('QUANTITES PER ITEM'!B5:B412,C59,'QUANTITES PER ITEM'!J5:J412)</f>
        <v>0</v>
      </c>
      <c r="E59" s="183" t="s">
        <v>224</v>
      </c>
      <c r="F59" s="113" t="str">
        <f>'QUANTITES PER ITEM'!N296</f>
        <v>https://www.google.com/shopping/product/7189108310985972344?q=solar+lights&amp;bih=722&amp;biw=1536&amp;rlz=1C1CHBF_enUS974US974&amp;hl=en&amp;prds=eto:8739588062055413103_0,pid:5552235741098404666,rsk:PC_2020536842470154044&amp;sa=X&amp;ved=0ahUKEwjlk_Xd_-n4AhVfk4kEHXj-BQcQ8wIImxA</v>
      </c>
      <c r="G59" s="73" t="s">
        <v>58</v>
      </c>
      <c r="H59" s="76" t="b">
        <v>0</v>
      </c>
      <c r="N59" s="39">
        <v>8.0</v>
      </c>
      <c r="O59" s="160">
        <f>D59*N59</f>
        <v>0</v>
      </c>
      <c r="P59" s="160"/>
    </row>
    <row r="60">
      <c r="A60" s="44"/>
      <c r="B60" s="51">
        <v>6.0</v>
      </c>
      <c r="C60" s="76" t="str">
        <f>'QUANTITES PER ITEM'!B276</f>
        <v>CAFE TABLES + CHAIRS</v>
      </c>
      <c r="D60" s="53">
        <f>SUMIF('QUANTITES PER ITEM'!B6:B413,C60,'QUANTITES PER ITEM'!J6:J413)</f>
        <v>0</v>
      </c>
      <c r="E60" s="76" t="str">
        <f>'QUANTITES PER ITEM'!D276</f>
        <v/>
      </c>
      <c r="F60" s="113" t="str">
        <f>'QUANTITES PER ITEM'!N276</f>
        <v>https://www.overstock.com/Home-Garden/Bistro-Sets/22408/subcat.html?featuredproduct=32143367&amp;featuredoption=59388893&amp;ci_sku=36764612-000-000&amp;cnc=US&amp;cid=320034&amp;type=pla&amp;targetid=pla-1677608427274&amp;track=pspla&amp;gclid=CjwKCAjw_b6WBhAQEiwAp4HyIAQV85rLd5k1AyhKmJBGiZhpBq5Mw-MxcyIF5o223mNO-JUOyj3YIhoCJbEQAvD_BwE</v>
      </c>
      <c r="G60" s="73" t="s">
        <v>58</v>
      </c>
      <c r="H60" s="76" t="b">
        <v>0</v>
      </c>
      <c r="I60" s="76" t="str">
        <f>'QUANTITES PER ITEM'!H276</f>
        <v/>
      </c>
      <c r="J60" s="76" t="str">
        <f>'QUANTITES PER ITEM'!I276</f>
        <v/>
      </c>
      <c r="L60" s="76" t="str">
        <f>'QUANTITES PER ITEM'!K276</f>
        <v>EA</v>
      </c>
      <c r="M60" s="224">
        <f>'QUANTITES PER ITEM'!L276</f>
        <v>160</v>
      </c>
      <c r="N60" s="224">
        <f>'QUANTITES PER ITEM'!M276</f>
        <v>0</v>
      </c>
      <c r="P60" s="224" t="str">
        <f>'QUANTITES PER ITEM'!O276</f>
        <v/>
      </c>
      <c r="Q60" s="76" t="str">
        <f>'QUANTITES PER ITEM'!P276</f>
        <v/>
      </c>
      <c r="R60" s="76" t="str">
        <f>'QUANTITES PER ITEM'!Q276</f>
        <v/>
      </c>
      <c r="S60" s="76" t="str">
        <f>'QUANTITES PER ITEM'!R276</f>
        <v/>
      </c>
    </row>
    <row r="61">
      <c r="A61" s="44"/>
      <c r="B61" s="51">
        <v>6.0</v>
      </c>
      <c r="C61" s="76" t="str">
        <f>'QUANTITES PER ITEM'!B279</f>
        <v>BUBLER</v>
      </c>
      <c r="D61" s="53">
        <f>SUMIF('QUANTITES PER ITEM'!B7:B414,C61,'QUANTITES PER ITEM'!J7:J414)</f>
        <v>0</v>
      </c>
      <c r="E61" s="76" t="str">
        <f>'QUANTITES PER ITEM'!D279</f>
        <v/>
      </c>
      <c r="F61" s="113" t="str">
        <f>'QUANTITES PER ITEM'!N279</f>
        <v>https://www.amazon.com/dp/B08NJN5MTQ/ref=sspa_dk_detail_1?psc=1&amp;pd_rd_i=B08NJN5MTQ&amp;pd_rd_w=OxRpR&amp;content-id=amzn1.sym.3481f441-61ac-4028-9c1a-7f9ce8ec50c5&amp;pf_rd_p=3481f441-61ac-4028-9c1a-7f9ce8ec50c5&amp;pf_rd_r=9HYJVARGPRBVRHP3RNM9&amp;pd_rd_wg=QtbGO&amp;pd_rd_r=c9ad9b8e-66b8-403f-a8f1-5743bfc5948b&amp;s=hi&amp;spLa=ZW5jcnlwdGVkUXVhbGlmaWVyPUEyVFJPUVdJUVRWRVdNJmVuY3J5cHRlZElkPUEwNzc1ODE2RUwxVFgxNUY5RVlBJmVuY3J5cHRlZEFkSWQ9QTA4NzY2MTcxVlBaT05INlVGRE8xJndpZGdldE5hbWU9c3BfZGV0YWlsX3RoZW1hdGljJmFjdGlvbj1jbGlja1JlZGlyZWN0JmRvTm90TG9nQ2xpY2s9dHJ1ZQ==</v>
      </c>
      <c r="G61" s="73" t="s">
        <v>58</v>
      </c>
      <c r="H61" s="76" t="b">
        <v>0</v>
      </c>
      <c r="I61" s="76" t="str">
        <f>'QUANTITES PER ITEM'!H279</f>
        <v/>
      </c>
      <c r="J61" s="76" t="str">
        <f>'QUANTITES PER ITEM'!I279</f>
        <v/>
      </c>
      <c r="L61" s="224" t="str">
        <f>'QUANTITES PER ITEM'!K279</f>
        <v/>
      </c>
      <c r="M61" s="224">
        <f>'QUANTITES PER ITEM'!L279</f>
        <v>17</v>
      </c>
      <c r="N61" s="224">
        <f>'QUANTITES PER ITEM'!M279</f>
        <v>0</v>
      </c>
      <c r="P61" s="224" t="str">
        <f>'QUANTITES PER ITEM'!O279</f>
        <v/>
      </c>
      <c r="Q61" s="76" t="str">
        <f>'QUANTITES PER ITEM'!P279</f>
        <v/>
      </c>
      <c r="R61" s="76" t="str">
        <f>'QUANTITES PER ITEM'!Q279</f>
        <v/>
      </c>
      <c r="S61" s="76" t="str">
        <f>'QUANTITES PER ITEM'!R279</f>
        <v/>
      </c>
    </row>
    <row r="62">
      <c r="A62" s="44"/>
      <c r="B62" s="51">
        <v>6.0</v>
      </c>
      <c r="C62" s="76" t="str">
        <f>'QUANTITES PER ITEM'!B282</f>
        <v>Bird Bath</v>
      </c>
      <c r="D62" s="53">
        <f>SUMIF('QUANTITES PER ITEM'!B8:B415,C62,'QUANTITES PER ITEM'!J8:J415)</f>
        <v>0</v>
      </c>
      <c r="E62" s="76" t="str">
        <f>'QUANTITES PER ITEM'!D282</f>
        <v/>
      </c>
      <c r="F62" s="113" t="str">
        <f>'QUANTITES PER ITEM'!N282</f>
        <v>https://www.wayfair.com/outdoor/pdp/breakwater-bay-bardem-birdbath-w005482539.html?piid=1572382924</v>
      </c>
      <c r="G62" s="73" t="s">
        <v>58</v>
      </c>
      <c r="H62" s="76" t="b">
        <v>0</v>
      </c>
      <c r="I62" s="76" t="str">
        <f>'QUANTITES PER ITEM'!H282</f>
        <v/>
      </c>
      <c r="J62" s="76" t="str">
        <f>'QUANTITES PER ITEM'!I282</f>
        <v/>
      </c>
      <c r="L62" s="76" t="str">
        <f>'QUANTITES PER ITEM'!K282</f>
        <v/>
      </c>
      <c r="M62" s="224">
        <f>'QUANTITES PER ITEM'!L282</f>
        <v>110</v>
      </c>
      <c r="N62" s="76" t="str">
        <f>'QUANTITES PER ITEM'!M282</f>
        <v/>
      </c>
      <c r="P62" s="224" t="str">
        <f>'QUANTITES PER ITEM'!O282</f>
        <v/>
      </c>
      <c r="Q62" s="76" t="str">
        <f>'QUANTITES PER ITEM'!P282</f>
        <v/>
      </c>
      <c r="R62" s="76" t="str">
        <f>'QUANTITES PER ITEM'!Q282</f>
        <v/>
      </c>
      <c r="S62" s="76" t="str">
        <f>'QUANTITES PER ITEM'!R282</f>
        <v/>
      </c>
    </row>
    <row r="63">
      <c r="A63" s="44"/>
      <c r="B63" s="51">
        <v>6.0</v>
      </c>
      <c r="C63" s="76" t="str">
        <f>'QUANTITES PER ITEM'!B284</f>
        <v>Bird House</v>
      </c>
      <c r="D63" s="53">
        <f>SUMIF('QUANTITES PER ITEM'!B9:B416,C63,'QUANTITES PER ITEM'!J9:J416)</f>
        <v>0</v>
      </c>
      <c r="E63" s="76" t="str">
        <f>'QUANTITES PER ITEM'!D284</f>
        <v/>
      </c>
      <c r="F63" s="261" t="str">
        <f>'QUANTITES PER ITEM'!N284</f>
        <v>https://www.lowes.com/pd/Wild-Wings-Cedar-Box-Wren-House/5005485653?cm_mmc=shp-_-c-_-prd-_-sol-_-ggl-_-LIA_SOL_109_Patio-_-5005485653-_-local-_-0-_-0&amp;ds_rl=1286981&amp;gclid=CjwKCAjw_b6WBhAQEiwAp4HyIP_3zQR8gB6eN5YD2s35LENDS6q1_80JgbofsbKCBDfXH_AqzEpTKRoCwqUQAvD_BwE&amp;gclsrc=aw.ds</v>
      </c>
      <c r="G63" s="73" t="s">
        <v>58</v>
      </c>
      <c r="H63" s="76" t="b">
        <v>0</v>
      </c>
      <c r="I63" s="76" t="str">
        <f>'QUANTITES PER ITEM'!H284</f>
        <v/>
      </c>
      <c r="J63" s="76" t="str">
        <f>'QUANTITES PER ITEM'!I284</f>
        <v/>
      </c>
      <c r="L63" s="76" t="str">
        <f>'QUANTITES PER ITEM'!K284</f>
        <v/>
      </c>
      <c r="M63" s="224">
        <f>'QUANTITES PER ITEM'!L284</f>
        <v>110</v>
      </c>
      <c r="N63" s="76">
        <f>'QUANTITES PER ITEM'!M284</f>
        <v>0</v>
      </c>
      <c r="P63" s="224" t="str">
        <f>'QUANTITES PER ITEM'!O284</f>
        <v/>
      </c>
      <c r="Q63" s="76" t="str">
        <f>'QUANTITES PER ITEM'!P284</f>
        <v/>
      </c>
      <c r="R63" s="76" t="str">
        <f>'QUANTITES PER ITEM'!Q284</f>
        <v/>
      </c>
      <c r="S63" s="76" t="str">
        <f>'QUANTITES PER ITEM'!R284</f>
        <v/>
      </c>
    </row>
    <row r="64">
      <c r="A64" s="44"/>
      <c r="B64" s="51">
        <v>6.0</v>
      </c>
      <c r="C64" s="76" t="str">
        <f>'QUANTITES PER ITEM'!B286</f>
        <v>Event tent</v>
      </c>
      <c r="D64" s="53">
        <f>SUMIF('QUANTITES PER ITEM'!B10:B417,C64,'QUANTITES PER ITEM'!J10:J417)</f>
        <v>0</v>
      </c>
      <c r="E64" s="76" t="str">
        <f>'QUANTITES PER ITEM'!D286</f>
        <v/>
      </c>
      <c r="F64" s="261" t="str">
        <f>'QUANTITES PER ITEM'!N286</f>
        <v>https://www.bannerbuzz.com/blue-canopy-tents/p?ef_id=CjwKCAjw_b6WBhAQEiwAp4HyIM9SM8oSbzJoxa0qSxocALkPAwEgj5A2aqKWriYNYlJ_I3LmA8AXrRoC1_4QAvD_BwE:G:s&amp;gclid=CjwKCAjw_b6WBhAQEiwAp4HyIM9SM8oSbzJoxa0qSxocALkPAwEgj5A2aqKWriYNYlJ_I3LmA8AXrRoC1_4QAvD_BwE</v>
      </c>
      <c r="G64" s="73" t="s">
        <v>58</v>
      </c>
      <c r="H64" s="76" t="b">
        <v>0</v>
      </c>
      <c r="I64" s="76" t="str">
        <f>'QUANTITES PER ITEM'!H286</f>
        <v/>
      </c>
      <c r="J64" s="76" t="str">
        <f>'QUANTITES PER ITEM'!I286</f>
        <v/>
      </c>
      <c r="L64" s="76" t="str">
        <f>'QUANTITES PER ITEM'!K286</f>
        <v/>
      </c>
      <c r="M64" s="224">
        <f>'QUANTITES PER ITEM'!L286</f>
        <v>90</v>
      </c>
      <c r="N64" s="76">
        <f>'QUANTITES PER ITEM'!M286</f>
        <v>0</v>
      </c>
      <c r="P64" s="224" t="str">
        <f>'QUANTITES PER ITEM'!O286</f>
        <v/>
      </c>
      <c r="Q64" s="76" t="str">
        <f>'QUANTITES PER ITEM'!P286</f>
        <v/>
      </c>
      <c r="R64" s="76" t="str">
        <f>'QUANTITES PER ITEM'!Q286</f>
        <v/>
      </c>
      <c r="S64" s="76" t="str">
        <f>'QUANTITES PER ITEM'!R286</f>
        <v/>
      </c>
    </row>
    <row r="65">
      <c r="A65" s="44"/>
      <c r="B65" s="51">
        <v>6.0</v>
      </c>
      <c r="C65" s="76" t="str">
        <f>'QUANTITES PER ITEM'!B288</f>
        <v>Adirondack Chair</v>
      </c>
      <c r="D65" s="53">
        <f>SUMIF('QUANTITES PER ITEM'!B11:B418,C65,'QUANTITES PER ITEM'!J11:J418)</f>
        <v>0</v>
      </c>
      <c r="E65" s="76" t="str">
        <f>'QUANTITES PER ITEM'!D288</f>
        <v/>
      </c>
      <c r="F65" s="261" t="str">
        <f>'QUANTITES PER ITEM'!N288</f>
        <v>https://www.walmart.com/ip/Mainstays-Wood-Outdoor-Modern-Adirondack-Chair-Black-Color/418931690?wmlspartner=wlpa&amp;selectedSellerId=0</v>
      </c>
      <c r="G65" s="73" t="s">
        <v>58</v>
      </c>
      <c r="H65" s="76" t="b">
        <v>0</v>
      </c>
      <c r="I65" s="76" t="str">
        <f>'QUANTITES PER ITEM'!H288</f>
        <v/>
      </c>
      <c r="J65" s="76" t="str">
        <f>'QUANTITES PER ITEM'!I288</f>
        <v/>
      </c>
      <c r="L65" s="76" t="str">
        <f>'QUANTITES PER ITEM'!K288</f>
        <v/>
      </c>
      <c r="M65" s="224">
        <f>'QUANTITES PER ITEM'!L288</f>
        <v>80</v>
      </c>
      <c r="N65" s="76">
        <f>'QUANTITES PER ITEM'!M288</f>
        <v>0</v>
      </c>
      <c r="P65" s="224" t="str">
        <f>'QUANTITES PER ITEM'!O288</f>
        <v/>
      </c>
      <c r="Q65" s="76" t="str">
        <f>'QUANTITES PER ITEM'!P288</f>
        <v/>
      </c>
      <c r="R65" s="76" t="str">
        <f>'QUANTITES PER ITEM'!Q288</f>
        <v/>
      </c>
      <c r="S65" s="76" t="str">
        <f>'QUANTITES PER ITEM'!R288</f>
        <v/>
      </c>
    </row>
    <row r="66">
      <c r="A66" s="44"/>
      <c r="B66" s="51">
        <v>6.0</v>
      </c>
      <c r="C66" s="76" t="str">
        <f>'QUANTITES PER ITEM'!B290</f>
        <v>Hammock</v>
      </c>
      <c r="D66" s="53">
        <f>SUMIF('QUANTITES PER ITEM'!B12:B419,C66,'QUANTITES PER ITEM'!J12:J419)</f>
        <v>0</v>
      </c>
      <c r="E66" s="76" t="str">
        <f>'QUANTITES PER ITEM'!D290</f>
        <v/>
      </c>
      <c r="F66" s="261" t="str">
        <f>'QUANTITES PER ITEM'!N290</f>
        <v>https://www.google.com/shopping/product/4189988666204314689?q=free+standing+hammock&amp;prds=epd:10290096553661121133,eto:10290096553661121133_0,pid:867313990876214772&amp;sa=X&amp;ved=0ahUKEwj5huOiovn4AhXKEmIAHdGKAUIQ9pwGCAo</v>
      </c>
      <c r="G66" s="73" t="s">
        <v>58</v>
      </c>
      <c r="H66" s="76" t="b">
        <v>0</v>
      </c>
      <c r="I66" s="76" t="str">
        <f>'QUANTITES PER ITEM'!H290</f>
        <v/>
      </c>
      <c r="J66" s="76" t="str">
        <f>'QUANTITES PER ITEM'!I290</f>
        <v/>
      </c>
      <c r="L66" s="76" t="str">
        <f>'QUANTITES PER ITEM'!K290</f>
        <v/>
      </c>
      <c r="M66" s="224">
        <f>'QUANTITES PER ITEM'!L290</f>
        <v>180</v>
      </c>
      <c r="N66" s="76">
        <f>'QUANTITES PER ITEM'!M290</f>
        <v>0</v>
      </c>
      <c r="P66" s="224" t="str">
        <f>'QUANTITES PER ITEM'!O290</f>
        <v/>
      </c>
      <c r="Q66" s="76" t="str">
        <f>'QUANTITES PER ITEM'!P290</f>
        <v/>
      </c>
      <c r="R66" s="76" t="str">
        <f>'QUANTITES PER ITEM'!Q290</f>
        <v/>
      </c>
      <c r="S66" s="76" t="str">
        <f>'QUANTITES PER ITEM'!R290</f>
        <v/>
      </c>
    </row>
    <row r="67">
      <c r="A67" s="44"/>
      <c r="B67" s="51">
        <v>6.0</v>
      </c>
      <c r="C67" s="76" t="str">
        <f>'QUANTITES PER ITEM'!B292</f>
        <v>Free-standing swing</v>
      </c>
      <c r="D67" s="53">
        <f>SUMIF('QUANTITES PER ITEM'!B13:B420,C67,'QUANTITES PER ITEM'!J13:J420)</f>
        <v>0</v>
      </c>
      <c r="E67" s="76" t="str">
        <f>'QUANTITES PER ITEM'!D292</f>
        <v/>
      </c>
      <c r="F67" s="261" t="str">
        <f>'QUANTITES PER ITEM'!N292</f>
        <v>https://www.wayfair.com/outdoor/pdp/millwood-pines-fina-hardwood-hanging-porch-swing-with-stand-w004890801.html</v>
      </c>
      <c r="G67" s="73" t="s">
        <v>58</v>
      </c>
      <c r="H67" s="76" t="b">
        <v>0</v>
      </c>
      <c r="I67" s="76" t="str">
        <f>'QUANTITES PER ITEM'!H292</f>
        <v/>
      </c>
      <c r="J67" s="76" t="str">
        <f>'QUANTITES PER ITEM'!I292</f>
        <v/>
      </c>
      <c r="L67" s="76" t="str">
        <f>'QUANTITES PER ITEM'!K292</f>
        <v/>
      </c>
      <c r="M67" s="224">
        <f>'QUANTITES PER ITEM'!L292</f>
        <v>300</v>
      </c>
      <c r="N67" s="76">
        <f>'QUANTITES PER ITEM'!M292</f>
        <v>0</v>
      </c>
      <c r="P67" s="224" t="str">
        <f>'QUANTITES PER ITEM'!O292</f>
        <v/>
      </c>
      <c r="Q67" s="76" t="str">
        <f>'QUANTITES PER ITEM'!P292</f>
        <v/>
      </c>
      <c r="R67" s="76" t="str">
        <f>'QUANTITES PER ITEM'!Q292</f>
        <v/>
      </c>
      <c r="S67" s="76" t="str">
        <f>'QUANTITES PER ITEM'!R292</f>
        <v/>
      </c>
    </row>
    <row r="68">
      <c r="A68" s="44"/>
      <c r="B68" s="51">
        <v>6.0</v>
      </c>
      <c r="C68" s="76" t="str">
        <f>'QUANTITES PER ITEM'!B294</f>
        <v>Trash Can</v>
      </c>
      <c r="D68" s="53">
        <f>SUMIF('QUANTITES PER ITEM'!B14:B421,C68,'QUANTITES PER ITEM'!J14:J421)</f>
        <v>0</v>
      </c>
      <c r="E68" s="76" t="str">
        <f>'QUANTITES PER ITEM'!D294</f>
        <v/>
      </c>
      <c r="F68" s="261" t="str">
        <f>'QUANTITES PER ITEM'!N294</f>
        <v>https://www.homedepot.com/p/Toter-60-Gal-Park-Trash-Can-with-Lid-860GB-35865/310677298</v>
      </c>
      <c r="G68" s="73" t="s">
        <v>58</v>
      </c>
      <c r="H68" s="76" t="b">
        <v>0</v>
      </c>
      <c r="I68" s="76" t="str">
        <f>'QUANTITES PER ITEM'!H294</f>
        <v/>
      </c>
      <c r="J68" s="76" t="str">
        <f>'QUANTITES PER ITEM'!I294</f>
        <v/>
      </c>
      <c r="L68" s="76" t="str">
        <f>'QUANTITES PER ITEM'!K294</f>
        <v/>
      </c>
      <c r="M68" s="224">
        <f>'QUANTITES PER ITEM'!L294</f>
        <v>360</v>
      </c>
      <c r="N68" s="76" t="str">
        <f>'QUANTITES PER ITEM'!M294</f>
        <v/>
      </c>
      <c r="P68" s="224" t="str">
        <f>'QUANTITES PER ITEM'!O294</f>
        <v/>
      </c>
      <c r="Q68" s="76" t="str">
        <f>'QUANTITES PER ITEM'!P294</f>
        <v/>
      </c>
      <c r="R68" s="76" t="str">
        <f>'QUANTITES PER ITEM'!Q294</f>
        <v/>
      </c>
      <c r="S68" s="76" t="str">
        <f>'QUANTITES PER ITEM'!R294</f>
        <v/>
      </c>
    </row>
    <row r="69">
      <c r="A69" s="44"/>
      <c r="B69" s="44"/>
      <c r="D69" s="53"/>
      <c r="F69" s="254"/>
      <c r="G69" s="57"/>
      <c r="N69" s="48"/>
      <c r="P69" s="160"/>
    </row>
    <row r="70">
      <c r="A70" s="44"/>
      <c r="B70" s="44"/>
      <c r="D70" s="53"/>
      <c r="F70" s="254"/>
      <c r="G70" s="57"/>
      <c r="N70" s="48"/>
      <c r="P70" s="160"/>
    </row>
    <row r="71">
      <c r="A71" s="44"/>
      <c r="B71" s="44" t="s">
        <v>355</v>
      </c>
      <c r="D71" s="267"/>
      <c r="F71" s="254"/>
      <c r="G71" s="57"/>
      <c r="O71" s="205">
        <f>P23+SUM(O29:O53)</f>
        <v>3717.6</v>
      </c>
    </row>
    <row r="72">
      <c r="D72" s="267"/>
      <c r="F72" s="254"/>
      <c r="G72" s="57"/>
    </row>
    <row r="73">
      <c r="A73" s="83"/>
      <c r="B73" s="83" t="s">
        <v>281</v>
      </c>
      <c r="D73" s="267"/>
      <c r="F73" s="268"/>
      <c r="G73" s="57"/>
    </row>
    <row r="74">
      <c r="C74" s="83" t="s">
        <v>359</v>
      </c>
      <c r="D74" s="267"/>
      <c r="F74" s="268"/>
      <c r="G74" s="57"/>
    </row>
    <row r="75">
      <c r="C75" s="83" t="s">
        <v>360</v>
      </c>
      <c r="D75" s="267"/>
      <c r="F75" s="269" t="s">
        <v>361</v>
      </c>
      <c r="G75" s="57"/>
    </row>
    <row r="76">
      <c r="G76" s="57"/>
    </row>
    <row r="77">
      <c r="A77" s="83"/>
      <c r="B77" s="83" t="s">
        <v>367</v>
      </c>
      <c r="D77" s="267"/>
      <c r="F77" s="268"/>
      <c r="G77" s="57"/>
    </row>
    <row r="78">
      <c r="C78" s="83" t="s">
        <v>368</v>
      </c>
      <c r="D78" s="267"/>
      <c r="F78" s="269" t="s">
        <v>370</v>
      </c>
      <c r="G78" s="57"/>
    </row>
    <row r="79">
      <c r="C79" s="83" t="s">
        <v>375</v>
      </c>
      <c r="D79" s="267"/>
      <c r="F79" s="269" t="s">
        <v>376</v>
      </c>
      <c r="G79" s="57"/>
    </row>
    <row r="80">
      <c r="D80" s="267"/>
      <c r="F80" s="268"/>
      <c r="G80" s="57"/>
    </row>
    <row r="81">
      <c r="B81" s="83" t="s">
        <v>385</v>
      </c>
      <c r="D81" s="267"/>
      <c r="F81" s="268"/>
      <c r="G81" s="57"/>
    </row>
    <row r="82">
      <c r="C82" s="83" t="s">
        <v>386</v>
      </c>
      <c r="D82" s="272" t="s">
        <v>387</v>
      </c>
      <c r="F82" s="268"/>
      <c r="G82" s="57"/>
    </row>
    <row r="83">
      <c r="C83" s="83" t="s">
        <v>386</v>
      </c>
      <c r="D83" s="272" t="s">
        <v>390</v>
      </c>
      <c r="F83" s="268"/>
      <c r="G83" s="57"/>
    </row>
    <row r="84">
      <c r="F84" s="268"/>
      <c r="G84" s="57"/>
    </row>
    <row r="85">
      <c r="B85" s="83" t="s">
        <v>392</v>
      </c>
      <c r="C85" s="276" t="s">
        <v>393</v>
      </c>
      <c r="D85" s="267"/>
      <c r="F85" s="268"/>
      <c r="G85" s="57"/>
    </row>
    <row r="86">
      <c r="D86" s="267"/>
      <c r="F86" s="268"/>
      <c r="G86" s="57"/>
    </row>
    <row r="87">
      <c r="D87" s="267"/>
      <c r="F87" s="268"/>
      <c r="G87" s="57"/>
    </row>
    <row r="88">
      <c r="D88" s="267"/>
      <c r="F88" s="268"/>
      <c r="G88" s="57"/>
    </row>
    <row r="89">
      <c r="D89" s="267"/>
      <c r="F89" s="268"/>
      <c r="G89" s="57"/>
    </row>
    <row r="90">
      <c r="D90" s="267"/>
      <c r="F90" s="268"/>
      <c r="G90" s="57"/>
    </row>
    <row r="91">
      <c r="D91" s="267"/>
      <c r="F91" s="268"/>
      <c r="G91" s="57"/>
    </row>
    <row r="92">
      <c r="D92" s="267"/>
      <c r="F92" s="268"/>
      <c r="G92" s="57"/>
    </row>
    <row r="93">
      <c r="D93" s="267"/>
      <c r="F93" s="268"/>
      <c r="G93" s="57"/>
    </row>
    <row r="94">
      <c r="D94" s="267"/>
      <c r="F94" s="268"/>
      <c r="G94" s="57"/>
    </row>
    <row r="95">
      <c r="D95" s="267"/>
      <c r="F95" s="268"/>
      <c r="G95" s="57"/>
    </row>
    <row r="96">
      <c r="D96" s="267"/>
      <c r="F96" s="268"/>
      <c r="G96" s="57"/>
    </row>
    <row r="97">
      <c r="D97" s="267"/>
      <c r="F97" s="268"/>
      <c r="G97" s="57"/>
    </row>
    <row r="98">
      <c r="D98" s="267"/>
      <c r="F98" s="268"/>
      <c r="G98" s="57"/>
    </row>
    <row r="99">
      <c r="D99" s="267"/>
      <c r="F99" s="268"/>
      <c r="G99" s="57"/>
    </row>
    <row r="100">
      <c r="D100" s="267"/>
      <c r="F100" s="268"/>
      <c r="G100" s="57"/>
    </row>
    <row r="101">
      <c r="D101" s="267"/>
      <c r="F101" s="268"/>
      <c r="G101" s="57"/>
    </row>
    <row r="102">
      <c r="D102" s="267"/>
      <c r="F102" s="268"/>
      <c r="G102" s="57"/>
    </row>
    <row r="103">
      <c r="D103" s="267"/>
      <c r="F103" s="268"/>
      <c r="G103" s="57"/>
    </row>
    <row r="104">
      <c r="D104" s="267"/>
      <c r="F104" s="268"/>
      <c r="G104" s="57"/>
    </row>
    <row r="105">
      <c r="D105" s="267"/>
      <c r="F105" s="268"/>
      <c r="G105" s="57"/>
    </row>
    <row r="106">
      <c r="D106" s="267"/>
      <c r="F106" s="268"/>
      <c r="G106" s="57"/>
    </row>
    <row r="107">
      <c r="D107" s="267"/>
      <c r="F107" s="268"/>
      <c r="G107" s="57"/>
    </row>
    <row r="108">
      <c r="D108" s="267"/>
      <c r="F108" s="268"/>
      <c r="G108" s="57"/>
    </row>
    <row r="109">
      <c r="D109" s="267"/>
      <c r="F109" s="268"/>
      <c r="G109" s="57"/>
    </row>
    <row r="110">
      <c r="D110" s="267"/>
      <c r="F110" s="268"/>
      <c r="G110" s="57"/>
    </row>
    <row r="111">
      <c r="D111" s="267"/>
      <c r="F111" s="268"/>
      <c r="G111" s="57"/>
    </row>
    <row r="112">
      <c r="D112" s="267"/>
      <c r="F112" s="268"/>
      <c r="G112" s="57"/>
    </row>
    <row r="113">
      <c r="D113" s="267"/>
      <c r="F113" s="268"/>
      <c r="G113" s="57"/>
    </row>
    <row r="114">
      <c r="D114" s="267"/>
      <c r="F114" s="268"/>
      <c r="G114" s="57"/>
    </row>
    <row r="115">
      <c r="D115" s="267"/>
      <c r="F115" s="268"/>
      <c r="G115" s="57"/>
    </row>
    <row r="116">
      <c r="D116" s="267"/>
      <c r="F116" s="268"/>
      <c r="G116" s="57"/>
    </row>
    <row r="117">
      <c r="D117" s="267"/>
      <c r="F117" s="268"/>
      <c r="G117" s="57"/>
    </row>
    <row r="118">
      <c r="D118" s="267"/>
      <c r="F118" s="268"/>
      <c r="G118" s="57"/>
    </row>
    <row r="119">
      <c r="D119" s="267"/>
      <c r="F119" s="268"/>
      <c r="G119" s="57"/>
    </row>
    <row r="120">
      <c r="D120" s="267"/>
      <c r="F120" s="268"/>
      <c r="G120" s="57"/>
    </row>
    <row r="121">
      <c r="D121" s="267"/>
      <c r="F121" s="268"/>
      <c r="G121" s="57"/>
    </row>
    <row r="122">
      <c r="D122" s="267"/>
      <c r="F122" s="268"/>
      <c r="G122" s="57"/>
    </row>
    <row r="123">
      <c r="D123" s="267"/>
      <c r="F123" s="268"/>
      <c r="G123" s="57"/>
    </row>
    <row r="124">
      <c r="D124" s="267"/>
      <c r="F124" s="268"/>
      <c r="G124" s="57"/>
    </row>
    <row r="125">
      <c r="D125" s="267"/>
      <c r="F125" s="268"/>
      <c r="G125" s="57"/>
    </row>
    <row r="126">
      <c r="D126" s="267"/>
      <c r="F126" s="268"/>
      <c r="G126" s="57"/>
    </row>
    <row r="127">
      <c r="D127" s="267"/>
      <c r="F127" s="268"/>
      <c r="G127" s="57"/>
    </row>
    <row r="128">
      <c r="D128" s="267"/>
      <c r="F128" s="268"/>
      <c r="G128" s="57"/>
    </row>
    <row r="129">
      <c r="D129" s="267"/>
      <c r="F129" s="268"/>
      <c r="G129" s="57"/>
    </row>
    <row r="130">
      <c r="D130" s="267"/>
      <c r="F130" s="268"/>
      <c r="G130" s="57"/>
    </row>
    <row r="131">
      <c r="D131" s="267"/>
      <c r="F131" s="268"/>
      <c r="G131" s="57"/>
    </row>
    <row r="132">
      <c r="D132" s="267"/>
      <c r="F132" s="268"/>
      <c r="G132" s="57"/>
    </row>
    <row r="133">
      <c r="D133" s="267"/>
      <c r="F133" s="268"/>
      <c r="G133" s="57"/>
    </row>
    <row r="134">
      <c r="D134" s="267"/>
      <c r="F134" s="268"/>
      <c r="G134" s="57"/>
    </row>
    <row r="135">
      <c r="D135" s="267"/>
      <c r="F135" s="268"/>
      <c r="G135" s="57"/>
    </row>
    <row r="136">
      <c r="D136" s="267"/>
      <c r="F136" s="268"/>
      <c r="G136" s="57"/>
    </row>
    <row r="137">
      <c r="D137" s="267"/>
      <c r="F137" s="268"/>
      <c r="G137" s="57"/>
    </row>
    <row r="138">
      <c r="D138" s="267"/>
      <c r="F138" s="268"/>
      <c r="G138" s="57"/>
    </row>
    <row r="139">
      <c r="D139" s="267"/>
      <c r="F139" s="268"/>
      <c r="G139" s="57"/>
    </row>
    <row r="140">
      <c r="D140" s="267"/>
      <c r="F140" s="268"/>
      <c r="G140" s="57"/>
    </row>
    <row r="141">
      <c r="D141" s="267"/>
      <c r="F141" s="268"/>
      <c r="G141" s="57"/>
    </row>
    <row r="142">
      <c r="D142" s="267"/>
      <c r="F142" s="268"/>
      <c r="G142" s="57"/>
    </row>
    <row r="143">
      <c r="D143" s="267"/>
      <c r="F143" s="268"/>
      <c r="G143" s="57"/>
    </row>
    <row r="144">
      <c r="D144" s="267"/>
      <c r="F144" s="268"/>
      <c r="G144" s="57"/>
    </row>
    <row r="145">
      <c r="D145" s="267"/>
      <c r="F145" s="268"/>
      <c r="G145" s="57"/>
    </row>
    <row r="146">
      <c r="D146" s="267"/>
      <c r="F146" s="268"/>
      <c r="G146" s="57"/>
    </row>
    <row r="147">
      <c r="D147" s="267"/>
      <c r="F147" s="268"/>
      <c r="G147" s="57"/>
    </row>
    <row r="148">
      <c r="D148" s="267"/>
      <c r="F148" s="268"/>
      <c r="G148" s="57"/>
    </row>
    <row r="149">
      <c r="D149" s="267"/>
      <c r="F149" s="268"/>
      <c r="G149" s="57"/>
    </row>
    <row r="150">
      <c r="D150" s="267"/>
      <c r="F150" s="268"/>
      <c r="G150" s="57"/>
    </row>
    <row r="151">
      <c r="D151" s="267"/>
      <c r="F151" s="268"/>
      <c r="G151" s="57"/>
    </row>
    <row r="152">
      <c r="D152" s="267"/>
      <c r="F152" s="268"/>
      <c r="G152" s="57"/>
    </row>
    <row r="153">
      <c r="D153" s="267"/>
      <c r="F153" s="268"/>
      <c r="G153" s="57"/>
    </row>
    <row r="154">
      <c r="D154" s="267"/>
      <c r="F154" s="268"/>
      <c r="G154" s="57"/>
    </row>
    <row r="155">
      <c r="D155" s="267"/>
      <c r="F155" s="268"/>
      <c r="G155" s="57"/>
    </row>
    <row r="156">
      <c r="D156" s="267"/>
      <c r="F156" s="268"/>
      <c r="G156" s="57"/>
    </row>
    <row r="157">
      <c r="D157" s="267"/>
      <c r="F157" s="268"/>
      <c r="G157" s="57"/>
    </row>
    <row r="158">
      <c r="D158" s="267"/>
      <c r="F158" s="268"/>
      <c r="G158" s="57"/>
    </row>
    <row r="159">
      <c r="D159" s="267"/>
      <c r="F159" s="268"/>
      <c r="G159" s="57"/>
    </row>
    <row r="160">
      <c r="D160" s="267"/>
      <c r="F160" s="268"/>
      <c r="G160" s="57"/>
    </row>
    <row r="161">
      <c r="D161" s="267"/>
      <c r="F161" s="268"/>
      <c r="G161" s="57"/>
    </row>
    <row r="162">
      <c r="D162" s="267"/>
      <c r="F162" s="268"/>
      <c r="G162" s="57"/>
    </row>
    <row r="163">
      <c r="D163" s="267"/>
      <c r="F163" s="268"/>
      <c r="G163" s="57"/>
    </row>
    <row r="164">
      <c r="D164" s="267"/>
      <c r="F164" s="268"/>
      <c r="G164" s="57"/>
    </row>
    <row r="165">
      <c r="D165" s="267"/>
      <c r="F165" s="268"/>
      <c r="G165" s="57"/>
    </row>
    <row r="166">
      <c r="D166" s="267"/>
      <c r="F166" s="268"/>
      <c r="G166" s="57"/>
    </row>
    <row r="167">
      <c r="D167" s="267"/>
      <c r="F167" s="268"/>
      <c r="G167" s="57"/>
    </row>
    <row r="168">
      <c r="D168" s="267"/>
      <c r="F168" s="268"/>
      <c r="G168" s="57"/>
    </row>
    <row r="169">
      <c r="D169" s="267"/>
      <c r="F169" s="268"/>
      <c r="G169" s="57"/>
    </row>
    <row r="170">
      <c r="D170" s="267"/>
      <c r="F170" s="268"/>
      <c r="G170" s="57"/>
    </row>
    <row r="171">
      <c r="D171" s="267"/>
      <c r="F171" s="268"/>
      <c r="G171" s="57"/>
    </row>
    <row r="172">
      <c r="D172" s="267"/>
      <c r="F172" s="268"/>
      <c r="G172" s="57"/>
    </row>
    <row r="173">
      <c r="D173" s="267"/>
      <c r="F173" s="268"/>
      <c r="G173" s="57"/>
    </row>
    <row r="174">
      <c r="D174" s="267"/>
      <c r="F174" s="268"/>
      <c r="G174" s="57"/>
    </row>
    <row r="175">
      <c r="D175" s="267"/>
      <c r="F175" s="268"/>
      <c r="G175" s="57"/>
    </row>
    <row r="176">
      <c r="D176" s="267"/>
      <c r="F176" s="268"/>
      <c r="G176" s="57"/>
    </row>
    <row r="177">
      <c r="D177" s="267"/>
      <c r="F177" s="268"/>
      <c r="G177" s="57"/>
    </row>
    <row r="178">
      <c r="D178" s="267"/>
      <c r="F178" s="268"/>
      <c r="G178" s="57"/>
    </row>
    <row r="179">
      <c r="D179" s="267"/>
      <c r="F179" s="268"/>
      <c r="G179" s="57"/>
    </row>
    <row r="180">
      <c r="D180" s="267"/>
      <c r="F180" s="268"/>
      <c r="G180" s="57"/>
    </row>
    <row r="181">
      <c r="D181" s="267"/>
      <c r="F181" s="268"/>
      <c r="G181" s="57"/>
    </row>
    <row r="182">
      <c r="D182" s="267"/>
      <c r="F182" s="268"/>
      <c r="G182" s="57"/>
    </row>
    <row r="183">
      <c r="D183" s="267"/>
      <c r="F183" s="268"/>
      <c r="G183" s="57"/>
    </row>
    <row r="184">
      <c r="D184" s="267"/>
      <c r="F184" s="268"/>
      <c r="G184" s="57"/>
    </row>
    <row r="185">
      <c r="D185" s="267"/>
      <c r="F185" s="268"/>
      <c r="G185" s="57"/>
    </row>
    <row r="186">
      <c r="D186" s="267"/>
      <c r="F186" s="268"/>
      <c r="G186" s="57"/>
    </row>
    <row r="187">
      <c r="D187" s="267"/>
      <c r="F187" s="268"/>
      <c r="G187" s="57"/>
    </row>
    <row r="188">
      <c r="D188" s="267"/>
      <c r="F188" s="268"/>
      <c r="G188" s="57"/>
    </row>
    <row r="189">
      <c r="D189" s="267"/>
      <c r="F189" s="268"/>
      <c r="G189" s="57"/>
    </row>
    <row r="190">
      <c r="D190" s="267"/>
      <c r="F190" s="268"/>
      <c r="G190" s="57"/>
    </row>
    <row r="191">
      <c r="D191" s="267"/>
      <c r="F191" s="268"/>
      <c r="G191" s="57"/>
    </row>
    <row r="192">
      <c r="D192" s="267"/>
      <c r="F192" s="268"/>
      <c r="G192" s="57"/>
    </row>
    <row r="193">
      <c r="D193" s="267"/>
      <c r="F193" s="268"/>
      <c r="G193" s="57"/>
    </row>
    <row r="194">
      <c r="D194" s="267"/>
      <c r="F194" s="268"/>
      <c r="G194" s="57"/>
    </row>
    <row r="195">
      <c r="D195" s="267"/>
      <c r="F195" s="268"/>
      <c r="G195" s="57"/>
    </row>
    <row r="196">
      <c r="D196" s="267"/>
      <c r="F196" s="268"/>
      <c r="G196" s="57"/>
    </row>
    <row r="197">
      <c r="D197" s="267"/>
      <c r="F197" s="268"/>
      <c r="G197" s="57"/>
    </row>
    <row r="198">
      <c r="D198" s="267"/>
      <c r="F198" s="268"/>
      <c r="G198" s="57"/>
    </row>
    <row r="199">
      <c r="D199" s="267"/>
      <c r="F199" s="268"/>
      <c r="G199" s="57"/>
    </row>
    <row r="200">
      <c r="D200" s="267"/>
      <c r="F200" s="268"/>
      <c r="G200" s="57"/>
    </row>
    <row r="201">
      <c r="D201" s="267"/>
      <c r="F201" s="268"/>
      <c r="G201" s="57"/>
    </row>
    <row r="202">
      <c r="D202" s="267"/>
      <c r="F202" s="268"/>
      <c r="G202" s="57"/>
    </row>
    <row r="203">
      <c r="D203" s="267"/>
      <c r="F203" s="268"/>
      <c r="G203" s="57"/>
    </row>
    <row r="204">
      <c r="D204" s="267"/>
      <c r="F204" s="268"/>
      <c r="G204" s="57"/>
    </row>
    <row r="205">
      <c r="D205" s="267"/>
      <c r="F205" s="268"/>
      <c r="G205" s="57"/>
    </row>
    <row r="206">
      <c r="D206" s="267"/>
      <c r="F206" s="268"/>
      <c r="G206" s="57"/>
    </row>
    <row r="207">
      <c r="D207" s="267"/>
      <c r="F207" s="268"/>
      <c r="G207" s="57"/>
    </row>
    <row r="208">
      <c r="D208" s="267"/>
      <c r="F208" s="268"/>
      <c r="G208" s="57"/>
    </row>
    <row r="209">
      <c r="D209" s="267"/>
      <c r="F209" s="268"/>
      <c r="G209" s="57"/>
    </row>
    <row r="210">
      <c r="D210" s="267"/>
      <c r="F210" s="268"/>
      <c r="G210" s="57"/>
    </row>
    <row r="211">
      <c r="D211" s="267"/>
      <c r="F211" s="268"/>
      <c r="G211" s="57"/>
    </row>
    <row r="212">
      <c r="D212" s="267"/>
      <c r="F212" s="268"/>
      <c r="G212" s="57"/>
    </row>
    <row r="213">
      <c r="D213" s="267"/>
      <c r="F213" s="268"/>
      <c r="G213" s="57"/>
    </row>
    <row r="214">
      <c r="D214" s="267"/>
      <c r="F214" s="268"/>
      <c r="G214" s="57"/>
    </row>
    <row r="215">
      <c r="D215" s="267"/>
      <c r="F215" s="268"/>
      <c r="G215" s="57"/>
    </row>
    <row r="216">
      <c r="D216" s="267"/>
      <c r="F216" s="268"/>
      <c r="G216" s="57"/>
    </row>
    <row r="217">
      <c r="D217" s="267"/>
      <c r="F217" s="268"/>
      <c r="G217" s="57"/>
    </row>
    <row r="218">
      <c r="D218" s="267"/>
      <c r="F218" s="268"/>
      <c r="G218" s="57"/>
    </row>
    <row r="219">
      <c r="D219" s="267"/>
      <c r="F219" s="268"/>
      <c r="G219" s="57"/>
    </row>
    <row r="220">
      <c r="D220" s="267"/>
      <c r="F220" s="268"/>
      <c r="G220" s="57"/>
    </row>
    <row r="221">
      <c r="D221" s="267"/>
      <c r="F221" s="268"/>
      <c r="G221" s="57"/>
    </row>
    <row r="222">
      <c r="D222" s="267"/>
      <c r="F222" s="268"/>
      <c r="G222" s="57"/>
    </row>
    <row r="223">
      <c r="D223" s="267"/>
      <c r="F223" s="268"/>
      <c r="G223" s="57"/>
    </row>
    <row r="224">
      <c r="D224" s="267"/>
      <c r="F224" s="268"/>
      <c r="G224" s="57"/>
    </row>
    <row r="225">
      <c r="D225" s="267"/>
      <c r="F225" s="268"/>
      <c r="G225" s="57"/>
    </row>
    <row r="226">
      <c r="D226" s="267"/>
      <c r="F226" s="268"/>
      <c r="G226" s="57"/>
    </row>
    <row r="227">
      <c r="D227" s="267"/>
      <c r="F227" s="268"/>
      <c r="G227" s="57"/>
    </row>
    <row r="228">
      <c r="D228" s="267"/>
      <c r="F228" s="268"/>
      <c r="G228" s="57"/>
    </row>
    <row r="229">
      <c r="D229" s="267"/>
      <c r="F229" s="268"/>
      <c r="G229" s="57"/>
    </row>
    <row r="230">
      <c r="D230" s="267"/>
      <c r="F230" s="268"/>
      <c r="G230" s="57"/>
    </row>
    <row r="231">
      <c r="D231" s="267"/>
      <c r="F231" s="268"/>
      <c r="G231" s="57"/>
    </row>
    <row r="232">
      <c r="D232" s="267"/>
      <c r="F232" s="268"/>
      <c r="G232" s="57"/>
    </row>
    <row r="233">
      <c r="D233" s="267"/>
      <c r="F233" s="268"/>
      <c r="G233" s="57"/>
    </row>
    <row r="234">
      <c r="D234" s="267"/>
      <c r="F234" s="268"/>
      <c r="G234" s="57"/>
    </row>
    <row r="235">
      <c r="D235" s="267"/>
      <c r="F235" s="268"/>
      <c r="G235" s="57"/>
    </row>
    <row r="236">
      <c r="D236" s="267"/>
      <c r="F236" s="268"/>
      <c r="G236" s="57"/>
    </row>
    <row r="237">
      <c r="D237" s="267"/>
      <c r="F237" s="268"/>
      <c r="G237" s="57"/>
    </row>
    <row r="238">
      <c r="D238" s="267"/>
      <c r="F238" s="268"/>
      <c r="G238" s="57"/>
    </row>
    <row r="239">
      <c r="D239" s="267"/>
      <c r="F239" s="268"/>
      <c r="G239" s="57"/>
    </row>
    <row r="240">
      <c r="D240" s="267"/>
      <c r="F240" s="268"/>
      <c r="G240" s="57"/>
    </row>
    <row r="241">
      <c r="D241" s="267"/>
      <c r="F241" s="268"/>
      <c r="G241" s="57"/>
    </row>
    <row r="242">
      <c r="D242" s="267"/>
      <c r="F242" s="268"/>
      <c r="G242" s="57"/>
    </row>
    <row r="243">
      <c r="D243" s="267"/>
      <c r="F243" s="268"/>
      <c r="G243" s="57"/>
    </row>
    <row r="244">
      <c r="D244" s="267"/>
      <c r="F244" s="268"/>
      <c r="G244" s="57"/>
    </row>
    <row r="245">
      <c r="D245" s="267"/>
      <c r="F245" s="268"/>
      <c r="G245" s="57"/>
    </row>
    <row r="246">
      <c r="D246" s="267"/>
      <c r="F246" s="268"/>
      <c r="G246" s="57"/>
    </row>
    <row r="247">
      <c r="D247" s="267"/>
      <c r="F247" s="268"/>
      <c r="G247" s="57"/>
    </row>
    <row r="248">
      <c r="D248" s="267"/>
      <c r="F248" s="268"/>
      <c r="G248" s="57"/>
    </row>
    <row r="249">
      <c r="D249" s="267"/>
      <c r="F249" s="268"/>
      <c r="G249" s="57"/>
    </row>
    <row r="250">
      <c r="D250" s="267"/>
      <c r="F250" s="268"/>
      <c r="G250" s="57"/>
    </row>
    <row r="251">
      <c r="D251" s="267"/>
      <c r="F251" s="268"/>
      <c r="G251" s="57"/>
    </row>
    <row r="252">
      <c r="D252" s="267"/>
      <c r="F252" s="268"/>
      <c r="G252" s="57"/>
    </row>
    <row r="253">
      <c r="D253" s="267"/>
      <c r="F253" s="268"/>
      <c r="G253" s="57"/>
    </row>
    <row r="254">
      <c r="D254" s="267"/>
      <c r="F254" s="268"/>
      <c r="G254" s="57"/>
    </row>
    <row r="255">
      <c r="D255" s="267"/>
      <c r="F255" s="268"/>
      <c r="G255" s="57"/>
    </row>
    <row r="256">
      <c r="D256" s="267"/>
      <c r="F256" s="268"/>
      <c r="G256" s="57"/>
    </row>
    <row r="257">
      <c r="D257" s="267"/>
      <c r="F257" s="268"/>
      <c r="G257" s="57"/>
    </row>
    <row r="258">
      <c r="D258" s="267"/>
      <c r="F258" s="268"/>
      <c r="G258" s="57"/>
    </row>
    <row r="259">
      <c r="D259" s="267"/>
      <c r="F259" s="268"/>
      <c r="G259" s="57"/>
    </row>
    <row r="260">
      <c r="D260" s="267"/>
      <c r="F260" s="268"/>
      <c r="G260" s="57"/>
    </row>
    <row r="261">
      <c r="D261" s="267"/>
      <c r="F261" s="268"/>
      <c r="G261" s="57"/>
    </row>
    <row r="262">
      <c r="D262" s="267"/>
      <c r="F262" s="268"/>
      <c r="G262" s="57"/>
    </row>
    <row r="263">
      <c r="D263" s="267"/>
      <c r="F263" s="268"/>
      <c r="G263" s="57"/>
    </row>
    <row r="264">
      <c r="D264" s="267"/>
      <c r="F264" s="268"/>
      <c r="G264" s="57"/>
    </row>
    <row r="265">
      <c r="D265" s="267"/>
      <c r="F265" s="268"/>
      <c r="G265" s="57"/>
    </row>
    <row r="266">
      <c r="D266" s="267"/>
      <c r="F266" s="268"/>
      <c r="G266" s="57"/>
    </row>
    <row r="267">
      <c r="D267" s="267"/>
      <c r="F267" s="268"/>
      <c r="G267" s="57"/>
    </row>
    <row r="268">
      <c r="D268" s="267"/>
      <c r="F268" s="268"/>
      <c r="G268" s="57"/>
    </row>
    <row r="269">
      <c r="D269" s="267"/>
      <c r="F269" s="268"/>
      <c r="G269" s="57"/>
    </row>
    <row r="270">
      <c r="D270" s="267"/>
      <c r="F270" s="268"/>
      <c r="G270" s="57"/>
    </row>
    <row r="271">
      <c r="D271" s="267"/>
      <c r="F271" s="268"/>
      <c r="G271" s="57"/>
    </row>
    <row r="272">
      <c r="D272" s="267"/>
      <c r="F272" s="268"/>
      <c r="G272" s="57"/>
    </row>
    <row r="273">
      <c r="D273" s="267"/>
      <c r="F273" s="268"/>
      <c r="G273" s="57"/>
    </row>
    <row r="274">
      <c r="D274" s="267"/>
      <c r="F274" s="268"/>
      <c r="G274" s="57"/>
    </row>
    <row r="275">
      <c r="D275" s="267"/>
      <c r="F275" s="268"/>
      <c r="G275" s="57"/>
    </row>
    <row r="276">
      <c r="D276" s="267"/>
      <c r="F276" s="268"/>
      <c r="G276" s="57"/>
    </row>
    <row r="277">
      <c r="D277" s="267"/>
      <c r="F277" s="268"/>
      <c r="G277" s="57"/>
    </row>
    <row r="278">
      <c r="D278" s="267"/>
      <c r="F278" s="268"/>
      <c r="G278" s="57"/>
    </row>
    <row r="279">
      <c r="D279" s="267"/>
      <c r="F279" s="268"/>
      <c r="G279" s="57"/>
    </row>
    <row r="280">
      <c r="D280" s="267"/>
      <c r="F280" s="268"/>
      <c r="G280" s="57"/>
    </row>
    <row r="281">
      <c r="D281" s="267"/>
      <c r="F281" s="268"/>
      <c r="G281" s="57"/>
    </row>
    <row r="282">
      <c r="D282" s="267"/>
      <c r="F282" s="268"/>
      <c r="G282" s="57"/>
    </row>
    <row r="283">
      <c r="D283" s="267"/>
      <c r="F283" s="268"/>
      <c r="G283" s="57"/>
    </row>
    <row r="284">
      <c r="D284" s="267"/>
      <c r="F284" s="268"/>
      <c r="G284" s="57"/>
    </row>
    <row r="285">
      <c r="D285" s="267"/>
      <c r="F285" s="268"/>
      <c r="G285" s="57"/>
    </row>
    <row r="286">
      <c r="D286" s="267"/>
      <c r="F286" s="268"/>
      <c r="G286" s="57"/>
    </row>
    <row r="287">
      <c r="D287" s="267"/>
      <c r="F287" s="268"/>
      <c r="G287" s="57"/>
    </row>
    <row r="288">
      <c r="D288" s="267"/>
      <c r="F288" s="268"/>
      <c r="G288" s="57"/>
    </row>
    <row r="289">
      <c r="D289" s="267"/>
      <c r="F289" s="268"/>
      <c r="G289" s="57"/>
    </row>
    <row r="290">
      <c r="D290" s="267"/>
      <c r="F290" s="268"/>
      <c r="G290" s="57"/>
    </row>
    <row r="291">
      <c r="D291" s="267"/>
      <c r="F291" s="268"/>
      <c r="G291" s="57"/>
    </row>
    <row r="292">
      <c r="D292" s="267"/>
      <c r="F292" s="268"/>
      <c r="G292" s="57"/>
    </row>
    <row r="293">
      <c r="D293" s="267"/>
      <c r="F293" s="268"/>
      <c r="G293" s="57"/>
    </row>
    <row r="294">
      <c r="D294" s="267"/>
      <c r="F294" s="268"/>
      <c r="G294" s="57"/>
    </row>
    <row r="295">
      <c r="D295" s="267"/>
      <c r="F295" s="268"/>
      <c r="G295" s="57"/>
    </row>
    <row r="296">
      <c r="D296" s="267"/>
      <c r="F296" s="268"/>
      <c r="G296" s="57"/>
    </row>
    <row r="297">
      <c r="D297" s="267"/>
      <c r="F297" s="268"/>
      <c r="G297" s="57"/>
    </row>
    <row r="298">
      <c r="D298" s="267"/>
      <c r="F298" s="268"/>
      <c r="G298" s="57"/>
    </row>
    <row r="299">
      <c r="D299" s="267"/>
      <c r="F299" s="268"/>
      <c r="G299" s="57"/>
    </row>
    <row r="300">
      <c r="D300" s="267"/>
      <c r="F300" s="268"/>
      <c r="G300" s="57"/>
    </row>
    <row r="301">
      <c r="D301" s="267"/>
      <c r="F301" s="268"/>
      <c r="G301" s="57"/>
    </row>
    <row r="302">
      <c r="D302" s="267"/>
      <c r="F302" s="268"/>
      <c r="G302" s="57"/>
    </row>
    <row r="303">
      <c r="D303" s="267"/>
      <c r="F303" s="268"/>
      <c r="G303" s="57"/>
    </row>
    <row r="304">
      <c r="D304" s="267"/>
      <c r="F304" s="268"/>
      <c r="G304" s="57"/>
    </row>
    <row r="305">
      <c r="D305" s="267"/>
      <c r="F305" s="268"/>
      <c r="G305" s="57"/>
    </row>
    <row r="306">
      <c r="D306" s="267"/>
      <c r="F306" s="268"/>
      <c r="G306" s="57"/>
    </row>
    <row r="307">
      <c r="D307" s="267"/>
      <c r="F307" s="268"/>
      <c r="G307" s="57"/>
    </row>
    <row r="308">
      <c r="D308" s="267"/>
      <c r="F308" s="268"/>
      <c r="G308" s="57"/>
    </row>
    <row r="309">
      <c r="D309" s="267"/>
      <c r="F309" s="268"/>
      <c r="G309" s="57"/>
    </row>
    <row r="310">
      <c r="D310" s="267"/>
      <c r="F310" s="268"/>
      <c r="G310" s="57"/>
    </row>
    <row r="311">
      <c r="D311" s="267"/>
      <c r="F311" s="268"/>
      <c r="G311" s="57"/>
    </row>
    <row r="312">
      <c r="D312" s="267"/>
      <c r="F312" s="268"/>
      <c r="G312" s="57"/>
    </row>
    <row r="313">
      <c r="D313" s="267"/>
      <c r="F313" s="268"/>
      <c r="G313" s="57"/>
    </row>
    <row r="314">
      <c r="D314" s="267"/>
      <c r="F314" s="268"/>
      <c r="G314" s="57"/>
    </row>
    <row r="315">
      <c r="D315" s="267"/>
      <c r="F315" s="268"/>
      <c r="G315" s="57"/>
    </row>
    <row r="316">
      <c r="D316" s="267"/>
      <c r="F316" s="268"/>
      <c r="G316" s="57"/>
    </row>
    <row r="317">
      <c r="D317" s="267"/>
      <c r="F317" s="268"/>
      <c r="G317" s="57"/>
    </row>
    <row r="318">
      <c r="D318" s="267"/>
      <c r="F318" s="268"/>
      <c r="G318" s="57"/>
    </row>
    <row r="319">
      <c r="D319" s="267"/>
      <c r="F319" s="268"/>
      <c r="G319" s="57"/>
    </row>
    <row r="320">
      <c r="D320" s="267"/>
      <c r="F320" s="268"/>
      <c r="G320" s="57"/>
    </row>
    <row r="321">
      <c r="D321" s="267"/>
      <c r="F321" s="268"/>
      <c r="G321" s="57"/>
    </row>
    <row r="322">
      <c r="D322" s="267"/>
      <c r="F322" s="268"/>
      <c r="G322" s="57"/>
    </row>
    <row r="323">
      <c r="D323" s="267"/>
      <c r="F323" s="268"/>
      <c r="G323" s="57"/>
    </row>
    <row r="324">
      <c r="D324" s="267"/>
      <c r="F324" s="268"/>
      <c r="G324" s="57"/>
    </row>
    <row r="325">
      <c r="D325" s="267"/>
      <c r="F325" s="268"/>
      <c r="G325" s="57"/>
    </row>
    <row r="326">
      <c r="D326" s="267"/>
      <c r="F326" s="268"/>
      <c r="G326" s="57"/>
    </row>
    <row r="327">
      <c r="D327" s="267"/>
      <c r="F327" s="268"/>
      <c r="G327" s="57"/>
    </row>
    <row r="328">
      <c r="D328" s="267"/>
      <c r="F328" s="268"/>
      <c r="G328" s="57"/>
    </row>
    <row r="329">
      <c r="D329" s="267"/>
      <c r="F329" s="268"/>
      <c r="G329" s="57"/>
    </row>
    <row r="330">
      <c r="D330" s="267"/>
      <c r="F330" s="268"/>
      <c r="G330" s="57"/>
    </row>
    <row r="331">
      <c r="D331" s="267"/>
      <c r="F331" s="268"/>
      <c r="G331" s="57"/>
    </row>
    <row r="332">
      <c r="D332" s="267"/>
      <c r="F332" s="268"/>
      <c r="G332" s="57"/>
    </row>
    <row r="333">
      <c r="D333" s="267"/>
      <c r="F333" s="268"/>
      <c r="G333" s="57"/>
    </row>
    <row r="334">
      <c r="D334" s="267"/>
      <c r="F334" s="268"/>
      <c r="G334" s="57"/>
    </row>
    <row r="335">
      <c r="D335" s="267"/>
      <c r="F335" s="268"/>
      <c r="G335" s="57"/>
    </row>
    <row r="336">
      <c r="D336" s="267"/>
      <c r="F336" s="268"/>
      <c r="G336" s="57"/>
    </row>
    <row r="337">
      <c r="D337" s="267"/>
      <c r="F337" s="268"/>
      <c r="G337" s="57"/>
    </row>
    <row r="338">
      <c r="D338" s="267"/>
      <c r="F338" s="268"/>
      <c r="G338" s="57"/>
    </row>
    <row r="339">
      <c r="D339" s="267"/>
      <c r="F339" s="268"/>
      <c r="G339" s="57"/>
    </row>
    <row r="340">
      <c r="D340" s="267"/>
      <c r="F340" s="268"/>
      <c r="G340" s="57"/>
    </row>
    <row r="341">
      <c r="D341" s="267"/>
      <c r="F341" s="268"/>
      <c r="G341" s="57"/>
    </row>
    <row r="342">
      <c r="D342" s="267"/>
      <c r="F342" s="268"/>
      <c r="G342" s="57"/>
    </row>
    <row r="343">
      <c r="D343" s="267"/>
      <c r="F343" s="268"/>
      <c r="G343" s="57"/>
    </row>
    <row r="344">
      <c r="D344" s="267"/>
      <c r="F344" s="268"/>
      <c r="G344" s="57"/>
    </row>
    <row r="345">
      <c r="D345" s="267"/>
      <c r="F345" s="268"/>
      <c r="G345" s="57"/>
    </row>
    <row r="346">
      <c r="D346" s="267"/>
      <c r="F346" s="268"/>
      <c r="G346" s="57"/>
    </row>
    <row r="347">
      <c r="D347" s="267"/>
      <c r="F347" s="268"/>
      <c r="G347" s="57"/>
    </row>
    <row r="348">
      <c r="D348" s="267"/>
      <c r="F348" s="268"/>
      <c r="G348" s="57"/>
    </row>
    <row r="349">
      <c r="D349" s="267"/>
      <c r="F349" s="268"/>
      <c r="G349" s="57"/>
    </row>
    <row r="350">
      <c r="D350" s="267"/>
      <c r="F350" s="268"/>
      <c r="G350" s="57"/>
    </row>
    <row r="351">
      <c r="D351" s="267"/>
      <c r="F351" s="268"/>
      <c r="G351" s="57"/>
    </row>
    <row r="352">
      <c r="D352" s="267"/>
      <c r="F352" s="268"/>
      <c r="G352" s="57"/>
    </row>
    <row r="353">
      <c r="D353" s="267"/>
      <c r="F353" s="268"/>
      <c r="G353" s="57"/>
    </row>
    <row r="354">
      <c r="D354" s="267"/>
      <c r="F354" s="268"/>
      <c r="G354" s="57"/>
    </row>
    <row r="355">
      <c r="D355" s="267"/>
      <c r="F355" s="268"/>
      <c r="G355" s="57"/>
    </row>
    <row r="356">
      <c r="D356" s="267"/>
      <c r="F356" s="268"/>
      <c r="G356" s="57"/>
    </row>
    <row r="357">
      <c r="D357" s="267"/>
      <c r="F357" s="268"/>
      <c r="G357" s="57"/>
    </row>
    <row r="358">
      <c r="D358" s="267"/>
      <c r="F358" s="268"/>
      <c r="G358" s="57"/>
    </row>
    <row r="359">
      <c r="D359" s="267"/>
      <c r="F359" s="268"/>
      <c r="G359" s="57"/>
    </row>
    <row r="360">
      <c r="D360" s="267"/>
      <c r="F360" s="268"/>
      <c r="G360" s="57"/>
    </row>
    <row r="361">
      <c r="D361" s="267"/>
      <c r="F361" s="268"/>
      <c r="G361" s="57"/>
    </row>
    <row r="362">
      <c r="D362" s="267"/>
      <c r="F362" s="268"/>
      <c r="G362" s="57"/>
    </row>
    <row r="363">
      <c r="D363" s="267"/>
      <c r="F363" s="268"/>
      <c r="G363" s="57"/>
    </row>
    <row r="364">
      <c r="D364" s="267"/>
      <c r="F364" s="268"/>
      <c r="G364" s="57"/>
    </row>
    <row r="365">
      <c r="D365" s="267"/>
      <c r="F365" s="268"/>
      <c r="G365" s="57"/>
    </row>
    <row r="366">
      <c r="D366" s="267"/>
      <c r="F366" s="268"/>
      <c r="G366" s="57"/>
    </row>
    <row r="367">
      <c r="D367" s="267"/>
      <c r="F367" s="268"/>
      <c r="G367" s="57"/>
    </row>
    <row r="368">
      <c r="D368" s="267"/>
      <c r="F368" s="268"/>
      <c r="G368" s="57"/>
    </row>
    <row r="369">
      <c r="D369" s="267"/>
      <c r="F369" s="268"/>
      <c r="G369" s="57"/>
    </row>
    <row r="370">
      <c r="D370" s="267"/>
      <c r="F370" s="268"/>
      <c r="G370" s="57"/>
    </row>
    <row r="371">
      <c r="D371" s="267"/>
      <c r="F371" s="268"/>
      <c r="G371" s="57"/>
    </row>
    <row r="372">
      <c r="D372" s="267"/>
      <c r="F372" s="268"/>
      <c r="G372" s="57"/>
    </row>
    <row r="373">
      <c r="D373" s="267"/>
      <c r="F373" s="268"/>
      <c r="G373" s="57"/>
    </row>
    <row r="374">
      <c r="D374" s="267"/>
      <c r="F374" s="268"/>
      <c r="G374" s="57"/>
    </row>
    <row r="375">
      <c r="D375" s="267"/>
      <c r="F375" s="268"/>
      <c r="G375" s="57"/>
    </row>
    <row r="376">
      <c r="D376" s="267"/>
      <c r="F376" s="268"/>
      <c r="G376" s="57"/>
    </row>
    <row r="377">
      <c r="D377" s="267"/>
      <c r="F377" s="268"/>
      <c r="G377" s="57"/>
    </row>
    <row r="378">
      <c r="D378" s="267"/>
      <c r="F378" s="268"/>
      <c r="G378" s="57"/>
    </row>
    <row r="379">
      <c r="D379" s="267"/>
      <c r="F379" s="268"/>
      <c r="G379" s="57"/>
    </row>
    <row r="380">
      <c r="D380" s="267"/>
      <c r="F380" s="268"/>
      <c r="G380" s="57"/>
    </row>
    <row r="381">
      <c r="D381" s="267"/>
      <c r="F381" s="268"/>
      <c r="G381" s="57"/>
    </row>
    <row r="382">
      <c r="D382" s="267"/>
      <c r="F382" s="268"/>
      <c r="G382" s="57"/>
    </row>
    <row r="383">
      <c r="D383" s="267"/>
      <c r="F383" s="268"/>
      <c r="G383" s="57"/>
    </row>
    <row r="384">
      <c r="D384" s="267"/>
      <c r="F384" s="268"/>
      <c r="G384" s="57"/>
    </row>
    <row r="385">
      <c r="D385" s="267"/>
      <c r="F385" s="268"/>
      <c r="G385" s="57"/>
    </row>
    <row r="386">
      <c r="D386" s="267"/>
      <c r="F386" s="268"/>
      <c r="G386" s="57"/>
    </row>
    <row r="387">
      <c r="D387" s="267"/>
      <c r="F387" s="268"/>
      <c r="G387" s="57"/>
    </row>
    <row r="388">
      <c r="D388" s="267"/>
      <c r="F388" s="268"/>
      <c r="G388" s="57"/>
    </row>
    <row r="389">
      <c r="D389" s="267"/>
      <c r="F389" s="268"/>
      <c r="G389" s="57"/>
    </row>
    <row r="390">
      <c r="D390" s="267"/>
      <c r="F390" s="268"/>
      <c r="G390" s="57"/>
    </row>
    <row r="391">
      <c r="D391" s="267"/>
      <c r="F391" s="268"/>
      <c r="G391" s="57"/>
    </row>
    <row r="392">
      <c r="D392" s="267"/>
      <c r="F392" s="268"/>
      <c r="G392" s="57"/>
    </row>
    <row r="393">
      <c r="D393" s="267"/>
      <c r="F393" s="268"/>
      <c r="G393" s="57"/>
    </row>
    <row r="394">
      <c r="D394" s="267"/>
      <c r="F394" s="268"/>
      <c r="G394" s="57"/>
    </row>
    <row r="395">
      <c r="D395" s="267"/>
      <c r="F395" s="268"/>
      <c r="G395" s="57"/>
    </row>
    <row r="396">
      <c r="D396" s="267"/>
      <c r="F396" s="268"/>
      <c r="G396" s="57"/>
    </row>
    <row r="397">
      <c r="D397" s="267"/>
      <c r="F397" s="268"/>
      <c r="G397" s="57"/>
    </row>
    <row r="398">
      <c r="D398" s="267"/>
      <c r="F398" s="268"/>
      <c r="G398" s="57"/>
    </row>
    <row r="399">
      <c r="D399" s="267"/>
      <c r="F399" s="268"/>
      <c r="G399" s="57"/>
    </row>
    <row r="400">
      <c r="D400" s="267"/>
      <c r="F400" s="268"/>
      <c r="G400" s="57"/>
    </row>
    <row r="401">
      <c r="D401" s="267"/>
      <c r="F401" s="268"/>
      <c r="G401" s="57"/>
    </row>
    <row r="402">
      <c r="D402" s="267"/>
      <c r="F402" s="268"/>
      <c r="G402" s="57"/>
    </row>
    <row r="403">
      <c r="D403" s="267"/>
      <c r="F403" s="268"/>
      <c r="G403" s="57"/>
    </row>
    <row r="404">
      <c r="D404" s="267"/>
      <c r="F404" s="268"/>
      <c r="G404" s="57"/>
    </row>
    <row r="405">
      <c r="D405" s="267"/>
      <c r="F405" s="268"/>
      <c r="G405" s="57"/>
    </row>
    <row r="406">
      <c r="D406" s="267"/>
      <c r="F406" s="268"/>
      <c r="G406" s="57"/>
    </row>
    <row r="407">
      <c r="D407" s="267"/>
      <c r="F407" s="268"/>
      <c r="G407" s="57"/>
    </row>
    <row r="408">
      <c r="D408" s="267"/>
      <c r="F408" s="268"/>
      <c r="G408" s="57"/>
    </row>
    <row r="409">
      <c r="D409" s="267"/>
      <c r="F409" s="268"/>
      <c r="G409" s="57"/>
    </row>
    <row r="410">
      <c r="D410" s="267"/>
      <c r="F410" s="268"/>
      <c r="G410" s="57"/>
    </row>
    <row r="411">
      <c r="D411" s="267"/>
      <c r="F411" s="268"/>
      <c r="G411" s="57"/>
    </row>
    <row r="412">
      <c r="D412" s="267"/>
      <c r="F412" s="268"/>
      <c r="G412" s="57"/>
    </row>
    <row r="413">
      <c r="D413" s="267"/>
      <c r="F413" s="268"/>
      <c r="G413" s="57"/>
    </row>
    <row r="414">
      <c r="D414" s="267"/>
      <c r="F414" s="268"/>
      <c r="G414" s="57"/>
    </row>
    <row r="415">
      <c r="D415" s="267"/>
      <c r="F415" s="268"/>
      <c r="G415" s="57"/>
    </row>
    <row r="416">
      <c r="D416" s="267"/>
      <c r="F416" s="268"/>
      <c r="G416" s="57"/>
    </row>
    <row r="417">
      <c r="D417" s="267"/>
      <c r="F417" s="268"/>
      <c r="G417" s="57"/>
    </row>
    <row r="418">
      <c r="D418" s="267"/>
      <c r="F418" s="268"/>
      <c r="G418" s="57"/>
    </row>
    <row r="419">
      <c r="D419" s="267"/>
      <c r="F419" s="268"/>
      <c r="G419" s="57"/>
    </row>
    <row r="420">
      <c r="D420" s="267"/>
      <c r="F420" s="268"/>
      <c r="G420" s="57"/>
    </row>
    <row r="421">
      <c r="D421" s="267"/>
      <c r="F421" s="268"/>
      <c r="G421" s="57"/>
    </row>
    <row r="422">
      <c r="D422" s="267"/>
      <c r="F422" s="268"/>
      <c r="G422" s="57"/>
    </row>
    <row r="423">
      <c r="D423" s="267"/>
      <c r="F423" s="268"/>
      <c r="G423" s="57"/>
    </row>
    <row r="424">
      <c r="D424" s="267"/>
      <c r="F424" s="268"/>
      <c r="G424" s="57"/>
    </row>
    <row r="425">
      <c r="D425" s="267"/>
      <c r="F425" s="268"/>
      <c r="G425" s="57"/>
    </row>
    <row r="426">
      <c r="D426" s="267"/>
      <c r="F426" s="268"/>
      <c r="G426" s="57"/>
    </row>
    <row r="427">
      <c r="D427" s="267"/>
      <c r="F427" s="268"/>
      <c r="G427" s="57"/>
    </row>
    <row r="428">
      <c r="D428" s="267"/>
      <c r="F428" s="268"/>
      <c r="G428" s="57"/>
    </row>
    <row r="429">
      <c r="D429" s="267"/>
      <c r="F429" s="268"/>
      <c r="G429" s="57"/>
    </row>
    <row r="430">
      <c r="D430" s="267"/>
      <c r="F430" s="268"/>
      <c r="G430" s="57"/>
    </row>
    <row r="431">
      <c r="D431" s="267"/>
      <c r="F431" s="268"/>
      <c r="G431" s="57"/>
    </row>
    <row r="432">
      <c r="D432" s="267"/>
      <c r="F432" s="268"/>
      <c r="G432" s="57"/>
    </row>
    <row r="433">
      <c r="D433" s="267"/>
      <c r="F433" s="268"/>
      <c r="G433" s="57"/>
    </row>
    <row r="434">
      <c r="D434" s="267"/>
      <c r="F434" s="268"/>
      <c r="G434" s="57"/>
    </row>
    <row r="435">
      <c r="D435" s="267"/>
      <c r="F435" s="268"/>
      <c r="G435" s="57"/>
    </row>
    <row r="436">
      <c r="D436" s="267"/>
      <c r="F436" s="268"/>
      <c r="G436" s="57"/>
    </row>
    <row r="437">
      <c r="D437" s="267"/>
      <c r="F437" s="268"/>
      <c r="G437" s="57"/>
    </row>
    <row r="438">
      <c r="D438" s="267"/>
      <c r="F438" s="268"/>
      <c r="G438" s="57"/>
    </row>
    <row r="439">
      <c r="D439" s="267"/>
      <c r="F439" s="268"/>
      <c r="G439" s="57"/>
    </row>
    <row r="440">
      <c r="D440" s="267"/>
      <c r="F440" s="268"/>
      <c r="G440" s="57"/>
    </row>
    <row r="441">
      <c r="D441" s="267"/>
      <c r="F441" s="268"/>
      <c r="G441" s="57"/>
    </row>
    <row r="442">
      <c r="D442" s="267"/>
      <c r="F442" s="268"/>
      <c r="G442" s="57"/>
    </row>
    <row r="443">
      <c r="D443" s="267"/>
      <c r="F443" s="268"/>
      <c r="G443" s="57"/>
    </row>
    <row r="444">
      <c r="D444" s="267"/>
      <c r="F444" s="268"/>
      <c r="G444" s="57"/>
    </row>
    <row r="445">
      <c r="D445" s="267"/>
      <c r="F445" s="268"/>
      <c r="G445" s="57"/>
    </row>
    <row r="446">
      <c r="D446" s="267"/>
      <c r="F446" s="268"/>
      <c r="G446" s="57"/>
    </row>
    <row r="447">
      <c r="D447" s="267"/>
      <c r="F447" s="268"/>
      <c r="G447" s="57"/>
    </row>
    <row r="448">
      <c r="D448" s="267"/>
      <c r="F448" s="268"/>
      <c r="G448" s="57"/>
    </row>
    <row r="449">
      <c r="D449" s="267"/>
      <c r="F449" s="268"/>
      <c r="G449" s="57"/>
    </row>
    <row r="450">
      <c r="D450" s="267"/>
      <c r="F450" s="268"/>
      <c r="G450" s="57"/>
    </row>
    <row r="451">
      <c r="D451" s="267"/>
      <c r="F451" s="268"/>
      <c r="G451" s="57"/>
    </row>
    <row r="452">
      <c r="D452" s="267"/>
      <c r="F452" s="268"/>
      <c r="G452" s="57"/>
    </row>
    <row r="453">
      <c r="D453" s="267"/>
      <c r="F453" s="268"/>
      <c r="G453" s="57"/>
    </row>
    <row r="454">
      <c r="D454" s="267"/>
      <c r="F454" s="268"/>
      <c r="G454" s="57"/>
    </row>
    <row r="455">
      <c r="D455" s="267"/>
      <c r="F455" s="268"/>
      <c r="G455" s="57"/>
    </row>
    <row r="456">
      <c r="D456" s="267"/>
      <c r="F456" s="268"/>
      <c r="G456" s="57"/>
    </row>
    <row r="457">
      <c r="D457" s="267"/>
      <c r="F457" s="268"/>
      <c r="G457" s="57"/>
    </row>
    <row r="458">
      <c r="D458" s="267"/>
      <c r="F458" s="268"/>
      <c r="G458" s="57"/>
    </row>
    <row r="459">
      <c r="D459" s="267"/>
      <c r="F459" s="268"/>
      <c r="G459" s="57"/>
    </row>
    <row r="460">
      <c r="D460" s="267"/>
      <c r="F460" s="268"/>
      <c r="G460" s="57"/>
    </row>
    <row r="461">
      <c r="D461" s="267"/>
      <c r="F461" s="268"/>
      <c r="G461" s="57"/>
    </row>
    <row r="462">
      <c r="D462" s="267"/>
      <c r="F462" s="268"/>
      <c r="G462" s="57"/>
    </row>
    <row r="463">
      <c r="D463" s="267"/>
      <c r="F463" s="268"/>
      <c r="G463" s="57"/>
    </row>
    <row r="464">
      <c r="D464" s="267"/>
      <c r="F464" s="268"/>
      <c r="G464" s="57"/>
    </row>
    <row r="465">
      <c r="D465" s="267"/>
      <c r="F465" s="268"/>
      <c r="G465" s="57"/>
    </row>
    <row r="466">
      <c r="D466" s="267"/>
      <c r="F466" s="268"/>
      <c r="G466" s="57"/>
    </row>
    <row r="467">
      <c r="D467" s="267"/>
      <c r="F467" s="268"/>
      <c r="G467" s="57"/>
    </row>
    <row r="468">
      <c r="D468" s="267"/>
      <c r="F468" s="268"/>
      <c r="G468" s="57"/>
    </row>
    <row r="469">
      <c r="D469" s="267"/>
      <c r="F469" s="268"/>
      <c r="G469" s="57"/>
    </row>
    <row r="470">
      <c r="D470" s="267"/>
      <c r="F470" s="268"/>
      <c r="G470" s="57"/>
    </row>
    <row r="471">
      <c r="D471" s="267"/>
      <c r="F471" s="268"/>
      <c r="G471" s="57"/>
    </row>
    <row r="472">
      <c r="D472" s="267"/>
      <c r="F472" s="268"/>
      <c r="G472" s="57"/>
    </row>
    <row r="473">
      <c r="D473" s="267"/>
      <c r="F473" s="268"/>
      <c r="G473" s="57"/>
    </row>
    <row r="474">
      <c r="D474" s="267"/>
      <c r="F474" s="268"/>
      <c r="G474" s="57"/>
    </row>
    <row r="475">
      <c r="D475" s="267"/>
      <c r="F475" s="268"/>
      <c r="G475" s="57"/>
    </row>
    <row r="476">
      <c r="D476" s="267"/>
      <c r="F476" s="268"/>
      <c r="G476" s="57"/>
    </row>
    <row r="477">
      <c r="D477" s="267"/>
      <c r="F477" s="268"/>
      <c r="G477" s="57"/>
    </row>
    <row r="478">
      <c r="D478" s="267"/>
      <c r="F478" s="268"/>
      <c r="G478" s="57"/>
    </row>
    <row r="479">
      <c r="D479" s="267"/>
      <c r="F479" s="268"/>
      <c r="G479" s="57"/>
    </row>
    <row r="480">
      <c r="D480" s="267"/>
      <c r="F480" s="268"/>
      <c r="G480" s="57"/>
    </row>
    <row r="481">
      <c r="D481" s="267"/>
      <c r="F481" s="268"/>
      <c r="G481" s="57"/>
    </row>
    <row r="482">
      <c r="D482" s="267"/>
      <c r="F482" s="268"/>
      <c r="G482" s="57"/>
    </row>
    <row r="483">
      <c r="D483" s="267"/>
      <c r="F483" s="268"/>
      <c r="G483" s="57"/>
    </row>
    <row r="484">
      <c r="D484" s="267"/>
      <c r="F484" s="268"/>
      <c r="G484" s="57"/>
    </row>
    <row r="485">
      <c r="D485" s="267"/>
      <c r="F485" s="268"/>
      <c r="G485" s="57"/>
    </row>
    <row r="486">
      <c r="D486" s="267"/>
      <c r="F486" s="268"/>
      <c r="G486" s="57"/>
    </row>
    <row r="487">
      <c r="D487" s="267"/>
      <c r="F487" s="268"/>
      <c r="G487" s="57"/>
    </row>
    <row r="488">
      <c r="D488" s="267"/>
      <c r="F488" s="268"/>
      <c r="G488" s="57"/>
    </row>
    <row r="489">
      <c r="D489" s="267"/>
      <c r="F489" s="268"/>
      <c r="G489" s="57"/>
    </row>
    <row r="490">
      <c r="D490" s="267"/>
      <c r="F490" s="268"/>
      <c r="G490" s="57"/>
    </row>
    <row r="491">
      <c r="D491" s="267"/>
      <c r="F491" s="268"/>
      <c r="G491" s="57"/>
    </row>
    <row r="492">
      <c r="D492" s="267"/>
      <c r="F492" s="268"/>
      <c r="G492" s="57"/>
    </row>
    <row r="493">
      <c r="D493" s="267"/>
      <c r="F493" s="268"/>
      <c r="G493" s="57"/>
    </row>
    <row r="494">
      <c r="D494" s="267"/>
      <c r="F494" s="268"/>
      <c r="G494" s="57"/>
    </row>
    <row r="495">
      <c r="D495" s="267"/>
      <c r="F495" s="268"/>
      <c r="G495" s="57"/>
    </row>
    <row r="496">
      <c r="D496" s="267"/>
      <c r="F496" s="268"/>
      <c r="G496" s="57"/>
    </row>
    <row r="497">
      <c r="D497" s="267"/>
      <c r="F497" s="268"/>
      <c r="G497" s="57"/>
    </row>
    <row r="498">
      <c r="D498" s="267"/>
      <c r="F498" s="268"/>
      <c r="G498" s="57"/>
    </row>
    <row r="499">
      <c r="D499" s="267"/>
      <c r="F499" s="268"/>
      <c r="G499" s="57"/>
    </row>
    <row r="500">
      <c r="D500" s="267"/>
      <c r="F500" s="268"/>
      <c r="G500" s="57"/>
    </row>
    <row r="501">
      <c r="D501" s="267"/>
      <c r="F501" s="268"/>
      <c r="G501" s="57"/>
    </row>
    <row r="502">
      <c r="D502" s="267"/>
      <c r="F502" s="268"/>
      <c r="G502" s="57"/>
    </row>
    <row r="503">
      <c r="D503" s="267"/>
      <c r="F503" s="268"/>
      <c r="G503" s="57"/>
    </row>
    <row r="504">
      <c r="D504" s="267"/>
      <c r="F504" s="268"/>
      <c r="G504" s="57"/>
    </row>
    <row r="505">
      <c r="D505" s="267"/>
      <c r="F505" s="268"/>
      <c r="G505" s="57"/>
    </row>
    <row r="506">
      <c r="D506" s="267"/>
      <c r="F506" s="268"/>
      <c r="G506" s="57"/>
    </row>
    <row r="507">
      <c r="D507" s="267"/>
      <c r="F507" s="268"/>
      <c r="G507" s="57"/>
    </row>
    <row r="508">
      <c r="D508" s="267"/>
      <c r="F508" s="268"/>
      <c r="G508" s="57"/>
    </row>
    <row r="509">
      <c r="D509" s="267"/>
      <c r="F509" s="268"/>
      <c r="G509" s="57"/>
    </row>
    <row r="510">
      <c r="D510" s="267"/>
      <c r="F510" s="268"/>
      <c r="G510" s="57"/>
    </row>
    <row r="511">
      <c r="D511" s="267"/>
      <c r="F511" s="268"/>
      <c r="G511" s="57"/>
    </row>
    <row r="512">
      <c r="D512" s="267"/>
      <c r="F512" s="268"/>
      <c r="G512" s="57"/>
    </row>
    <row r="513">
      <c r="D513" s="267"/>
      <c r="F513" s="268"/>
      <c r="G513" s="57"/>
    </row>
    <row r="514">
      <c r="D514" s="267"/>
      <c r="F514" s="268"/>
      <c r="G514" s="57"/>
    </row>
    <row r="515">
      <c r="D515" s="267"/>
      <c r="F515" s="268"/>
      <c r="G515" s="57"/>
    </row>
    <row r="516">
      <c r="D516" s="267"/>
      <c r="F516" s="268"/>
      <c r="G516" s="57"/>
    </row>
    <row r="517">
      <c r="D517" s="267"/>
      <c r="F517" s="268"/>
      <c r="G517" s="57"/>
    </row>
    <row r="518">
      <c r="D518" s="267"/>
      <c r="F518" s="268"/>
      <c r="G518" s="57"/>
    </row>
    <row r="519">
      <c r="D519" s="267"/>
      <c r="F519" s="268"/>
      <c r="G519" s="57"/>
    </row>
    <row r="520">
      <c r="D520" s="267"/>
      <c r="F520" s="268"/>
      <c r="G520" s="57"/>
    </row>
    <row r="521">
      <c r="D521" s="267"/>
      <c r="F521" s="268"/>
      <c r="G521" s="57"/>
    </row>
    <row r="522">
      <c r="D522" s="267"/>
      <c r="F522" s="268"/>
      <c r="G522" s="57"/>
    </row>
    <row r="523">
      <c r="D523" s="267"/>
      <c r="F523" s="268"/>
      <c r="G523" s="57"/>
    </row>
    <row r="524">
      <c r="D524" s="267"/>
      <c r="F524" s="268"/>
      <c r="G524" s="57"/>
    </row>
    <row r="525">
      <c r="D525" s="267"/>
      <c r="F525" s="268"/>
      <c r="G525" s="57"/>
    </row>
    <row r="526">
      <c r="D526" s="267"/>
      <c r="F526" s="268"/>
      <c r="G526" s="57"/>
    </row>
    <row r="527">
      <c r="D527" s="267"/>
      <c r="F527" s="268"/>
      <c r="G527" s="57"/>
    </row>
    <row r="528">
      <c r="D528" s="267"/>
      <c r="F528" s="268"/>
      <c r="G528" s="57"/>
    </row>
    <row r="529">
      <c r="D529" s="267"/>
      <c r="F529" s="268"/>
      <c r="G529" s="57"/>
    </row>
    <row r="530">
      <c r="D530" s="267"/>
      <c r="F530" s="268"/>
      <c r="G530" s="57"/>
    </row>
    <row r="531">
      <c r="D531" s="267"/>
      <c r="F531" s="268"/>
      <c r="G531" s="57"/>
    </row>
    <row r="532">
      <c r="D532" s="267"/>
      <c r="F532" s="268"/>
      <c r="G532" s="57"/>
    </row>
    <row r="533">
      <c r="D533" s="267"/>
      <c r="F533" s="268"/>
      <c r="G533" s="57"/>
    </row>
    <row r="534">
      <c r="D534" s="267"/>
      <c r="F534" s="268"/>
      <c r="G534" s="57"/>
    </row>
    <row r="535">
      <c r="D535" s="267"/>
      <c r="F535" s="268"/>
      <c r="G535" s="57"/>
    </row>
    <row r="536">
      <c r="D536" s="267"/>
      <c r="F536" s="268"/>
      <c r="G536" s="57"/>
    </row>
    <row r="537">
      <c r="D537" s="267"/>
      <c r="F537" s="268"/>
      <c r="G537" s="57"/>
    </row>
    <row r="538">
      <c r="D538" s="267"/>
      <c r="F538" s="268"/>
      <c r="G538" s="57"/>
    </row>
    <row r="539">
      <c r="D539" s="267"/>
      <c r="F539" s="268"/>
      <c r="G539" s="57"/>
    </row>
    <row r="540">
      <c r="D540" s="267"/>
      <c r="F540" s="268"/>
      <c r="G540" s="57"/>
    </row>
    <row r="541">
      <c r="D541" s="267"/>
      <c r="F541" s="268"/>
      <c r="G541" s="57"/>
    </row>
    <row r="542">
      <c r="D542" s="267"/>
      <c r="F542" s="268"/>
      <c r="G542" s="57"/>
    </row>
    <row r="543">
      <c r="D543" s="267"/>
      <c r="F543" s="268"/>
      <c r="G543" s="57"/>
    </row>
    <row r="544">
      <c r="D544" s="267"/>
      <c r="F544" s="268"/>
      <c r="G544" s="57"/>
    </row>
    <row r="545">
      <c r="D545" s="267"/>
      <c r="F545" s="268"/>
      <c r="G545" s="57"/>
    </row>
    <row r="546">
      <c r="D546" s="267"/>
      <c r="F546" s="268"/>
      <c r="G546" s="57"/>
    </row>
    <row r="547">
      <c r="D547" s="267"/>
      <c r="F547" s="268"/>
      <c r="G547" s="57"/>
    </row>
    <row r="548">
      <c r="D548" s="267"/>
      <c r="F548" s="268"/>
      <c r="G548" s="57"/>
    </row>
    <row r="549">
      <c r="D549" s="267"/>
      <c r="F549" s="268"/>
      <c r="G549" s="57"/>
    </row>
    <row r="550">
      <c r="D550" s="267"/>
      <c r="F550" s="268"/>
      <c r="G550" s="57"/>
    </row>
    <row r="551">
      <c r="D551" s="267"/>
      <c r="F551" s="268"/>
      <c r="G551" s="57"/>
    </row>
    <row r="552">
      <c r="D552" s="267"/>
      <c r="F552" s="268"/>
      <c r="G552" s="57"/>
    </row>
    <row r="553">
      <c r="D553" s="267"/>
      <c r="F553" s="268"/>
      <c r="G553" s="57"/>
    </row>
    <row r="554">
      <c r="D554" s="267"/>
      <c r="F554" s="268"/>
      <c r="G554" s="57"/>
    </row>
    <row r="555">
      <c r="D555" s="267"/>
      <c r="F555" s="268"/>
      <c r="G555" s="57"/>
    </row>
    <row r="556">
      <c r="D556" s="267"/>
      <c r="F556" s="268"/>
      <c r="G556" s="57"/>
    </row>
    <row r="557">
      <c r="D557" s="267"/>
      <c r="F557" s="268"/>
      <c r="G557" s="57"/>
    </row>
    <row r="558">
      <c r="D558" s="267"/>
      <c r="F558" s="268"/>
      <c r="G558" s="57"/>
    </row>
    <row r="559">
      <c r="D559" s="267"/>
      <c r="F559" s="268"/>
      <c r="G559" s="57"/>
    </row>
    <row r="560">
      <c r="D560" s="267"/>
      <c r="F560" s="268"/>
      <c r="G560" s="57"/>
    </row>
    <row r="561">
      <c r="D561" s="267"/>
      <c r="F561" s="268"/>
      <c r="G561" s="57"/>
    </row>
    <row r="562">
      <c r="D562" s="267"/>
      <c r="F562" s="268"/>
      <c r="G562" s="57"/>
    </row>
    <row r="563">
      <c r="D563" s="267"/>
      <c r="F563" s="268"/>
      <c r="G563" s="57"/>
    </row>
    <row r="564">
      <c r="D564" s="267"/>
      <c r="F564" s="268"/>
      <c r="G564" s="57"/>
    </row>
    <row r="565">
      <c r="D565" s="267"/>
      <c r="F565" s="268"/>
      <c r="G565" s="57"/>
    </row>
    <row r="566">
      <c r="D566" s="267"/>
      <c r="F566" s="268"/>
      <c r="G566" s="57"/>
    </row>
    <row r="567">
      <c r="D567" s="267"/>
      <c r="F567" s="268"/>
      <c r="G567" s="57"/>
    </row>
    <row r="568">
      <c r="D568" s="267"/>
      <c r="F568" s="268"/>
      <c r="G568" s="57"/>
    </row>
    <row r="569">
      <c r="D569" s="267"/>
      <c r="F569" s="268"/>
      <c r="G569" s="57"/>
    </row>
    <row r="570">
      <c r="D570" s="267"/>
      <c r="F570" s="268"/>
      <c r="G570" s="57"/>
    </row>
    <row r="571">
      <c r="D571" s="267"/>
      <c r="F571" s="268"/>
      <c r="G571" s="57"/>
    </row>
    <row r="572">
      <c r="D572" s="267"/>
      <c r="F572" s="268"/>
      <c r="G572" s="57"/>
    </row>
    <row r="573">
      <c r="D573" s="267"/>
      <c r="F573" s="268"/>
      <c r="G573" s="57"/>
    </row>
    <row r="574">
      <c r="D574" s="267"/>
      <c r="F574" s="268"/>
      <c r="G574" s="57"/>
    </row>
    <row r="575">
      <c r="D575" s="267"/>
      <c r="F575" s="268"/>
      <c r="G575" s="57"/>
    </row>
    <row r="576">
      <c r="D576" s="267"/>
      <c r="F576" s="268"/>
      <c r="G576" s="57"/>
    </row>
    <row r="577">
      <c r="D577" s="267"/>
      <c r="F577" s="268"/>
      <c r="G577" s="57"/>
    </row>
    <row r="578">
      <c r="D578" s="267"/>
      <c r="F578" s="268"/>
      <c r="G578" s="57"/>
    </row>
    <row r="579">
      <c r="D579" s="267"/>
      <c r="F579" s="268"/>
      <c r="G579" s="57"/>
    </row>
    <row r="580">
      <c r="D580" s="267"/>
      <c r="F580" s="268"/>
      <c r="G580" s="57"/>
    </row>
    <row r="581">
      <c r="D581" s="267"/>
      <c r="F581" s="268"/>
      <c r="G581" s="57"/>
    </row>
    <row r="582">
      <c r="D582" s="267"/>
      <c r="F582" s="268"/>
      <c r="G582" s="57"/>
    </row>
    <row r="583">
      <c r="D583" s="267"/>
      <c r="F583" s="268"/>
      <c r="G583" s="57"/>
    </row>
    <row r="584">
      <c r="D584" s="267"/>
      <c r="F584" s="268"/>
      <c r="G584" s="57"/>
    </row>
    <row r="585">
      <c r="D585" s="267"/>
      <c r="F585" s="268"/>
      <c r="G585" s="57"/>
    </row>
    <row r="586">
      <c r="D586" s="267"/>
      <c r="F586" s="268"/>
      <c r="G586" s="57"/>
    </row>
    <row r="587">
      <c r="D587" s="267"/>
      <c r="F587" s="268"/>
      <c r="G587" s="57"/>
    </row>
    <row r="588">
      <c r="D588" s="267"/>
      <c r="F588" s="268"/>
      <c r="G588" s="57"/>
    </row>
    <row r="589">
      <c r="D589" s="267"/>
      <c r="F589" s="268"/>
      <c r="G589" s="57"/>
    </row>
    <row r="590">
      <c r="D590" s="267"/>
      <c r="F590" s="268"/>
      <c r="G590" s="57"/>
    </row>
    <row r="591">
      <c r="D591" s="267"/>
      <c r="F591" s="268"/>
      <c r="G591" s="57"/>
    </row>
    <row r="592">
      <c r="D592" s="267"/>
      <c r="F592" s="268"/>
      <c r="G592" s="57"/>
    </row>
    <row r="593">
      <c r="D593" s="267"/>
      <c r="F593" s="268"/>
      <c r="G593" s="57"/>
    </row>
    <row r="594">
      <c r="D594" s="267"/>
      <c r="F594" s="268"/>
      <c r="G594" s="57"/>
    </row>
    <row r="595">
      <c r="D595" s="267"/>
      <c r="F595" s="268"/>
      <c r="G595" s="57"/>
    </row>
    <row r="596">
      <c r="D596" s="267"/>
      <c r="F596" s="268"/>
      <c r="G596" s="57"/>
    </row>
    <row r="597">
      <c r="D597" s="267"/>
      <c r="F597" s="268"/>
      <c r="G597" s="57"/>
    </row>
    <row r="598">
      <c r="D598" s="267"/>
      <c r="F598" s="268"/>
      <c r="G598" s="57"/>
    </row>
    <row r="599">
      <c r="D599" s="267"/>
      <c r="F599" s="268"/>
      <c r="G599" s="57"/>
    </row>
    <row r="600">
      <c r="D600" s="267"/>
      <c r="F600" s="268"/>
      <c r="G600" s="57"/>
    </row>
    <row r="601">
      <c r="D601" s="267"/>
      <c r="F601" s="268"/>
      <c r="G601" s="57"/>
    </row>
    <row r="602">
      <c r="D602" s="267"/>
      <c r="F602" s="268"/>
      <c r="G602" s="57"/>
    </row>
    <row r="603">
      <c r="D603" s="267"/>
      <c r="F603" s="268"/>
      <c r="G603" s="57"/>
    </row>
    <row r="604">
      <c r="D604" s="267"/>
      <c r="F604" s="268"/>
      <c r="G604" s="57"/>
    </row>
    <row r="605">
      <c r="D605" s="267"/>
      <c r="F605" s="268"/>
      <c r="G605" s="57"/>
    </row>
    <row r="606">
      <c r="D606" s="267"/>
      <c r="F606" s="268"/>
      <c r="G606" s="57"/>
    </row>
    <row r="607">
      <c r="D607" s="267"/>
      <c r="F607" s="268"/>
      <c r="G607" s="57"/>
    </row>
    <row r="608">
      <c r="D608" s="267"/>
      <c r="F608" s="268"/>
      <c r="G608" s="57"/>
    </row>
    <row r="609">
      <c r="D609" s="267"/>
      <c r="F609" s="268"/>
      <c r="G609" s="57"/>
    </row>
    <row r="610">
      <c r="D610" s="267"/>
      <c r="F610" s="268"/>
      <c r="G610" s="57"/>
    </row>
    <row r="611">
      <c r="D611" s="267"/>
      <c r="F611" s="268"/>
      <c r="G611" s="57"/>
    </row>
    <row r="612">
      <c r="D612" s="267"/>
      <c r="F612" s="268"/>
      <c r="G612" s="57"/>
    </row>
    <row r="613">
      <c r="D613" s="267"/>
      <c r="F613" s="268"/>
      <c r="G613" s="57"/>
    </row>
    <row r="614">
      <c r="D614" s="267"/>
      <c r="F614" s="268"/>
      <c r="G614" s="57"/>
    </row>
    <row r="615">
      <c r="D615" s="267"/>
      <c r="F615" s="268"/>
      <c r="G615" s="57"/>
    </row>
    <row r="616">
      <c r="D616" s="267"/>
      <c r="F616" s="268"/>
      <c r="G616" s="57"/>
    </row>
    <row r="617">
      <c r="D617" s="267"/>
      <c r="F617" s="268"/>
      <c r="G617" s="57"/>
    </row>
    <row r="618">
      <c r="D618" s="267"/>
      <c r="F618" s="268"/>
      <c r="G618" s="57"/>
    </row>
    <row r="619">
      <c r="D619" s="267"/>
      <c r="F619" s="268"/>
      <c r="G619" s="57"/>
    </row>
    <row r="620">
      <c r="D620" s="267"/>
      <c r="F620" s="268"/>
      <c r="G620" s="57"/>
    </row>
    <row r="621">
      <c r="D621" s="267"/>
      <c r="F621" s="268"/>
      <c r="G621" s="57"/>
    </row>
    <row r="622">
      <c r="D622" s="267"/>
      <c r="F622" s="268"/>
      <c r="G622" s="57"/>
    </row>
    <row r="623">
      <c r="D623" s="267"/>
      <c r="F623" s="268"/>
      <c r="G623" s="57"/>
    </row>
    <row r="624">
      <c r="D624" s="267"/>
      <c r="F624" s="268"/>
      <c r="G624" s="57"/>
    </row>
    <row r="625">
      <c r="D625" s="267"/>
      <c r="F625" s="268"/>
      <c r="G625" s="57"/>
    </row>
    <row r="626">
      <c r="D626" s="267"/>
      <c r="F626" s="268"/>
      <c r="G626" s="57"/>
    </row>
    <row r="627">
      <c r="D627" s="267"/>
      <c r="F627" s="268"/>
      <c r="G627" s="57"/>
    </row>
    <row r="628">
      <c r="D628" s="267"/>
      <c r="F628" s="268"/>
      <c r="G628" s="57"/>
    </row>
    <row r="629">
      <c r="D629" s="267"/>
      <c r="F629" s="268"/>
      <c r="G629" s="57"/>
    </row>
    <row r="630">
      <c r="D630" s="267"/>
      <c r="F630" s="268"/>
      <c r="G630" s="57"/>
    </row>
    <row r="631">
      <c r="D631" s="267"/>
      <c r="F631" s="268"/>
      <c r="G631" s="57"/>
    </row>
    <row r="632">
      <c r="D632" s="267"/>
      <c r="F632" s="268"/>
      <c r="G632" s="57"/>
    </row>
    <row r="633">
      <c r="D633" s="267"/>
      <c r="F633" s="268"/>
      <c r="G633" s="57"/>
    </row>
    <row r="634">
      <c r="D634" s="267"/>
      <c r="F634" s="268"/>
      <c r="G634" s="57"/>
    </row>
    <row r="635">
      <c r="D635" s="267"/>
      <c r="F635" s="268"/>
      <c r="G635" s="57"/>
    </row>
    <row r="636">
      <c r="D636" s="267"/>
      <c r="F636" s="268"/>
      <c r="G636" s="57"/>
    </row>
    <row r="637">
      <c r="D637" s="267"/>
      <c r="F637" s="268"/>
      <c r="G637" s="57"/>
    </row>
    <row r="638">
      <c r="D638" s="267"/>
      <c r="F638" s="268"/>
      <c r="G638" s="57"/>
    </row>
    <row r="639">
      <c r="D639" s="267"/>
      <c r="F639" s="268"/>
      <c r="G639" s="57"/>
    </row>
    <row r="640">
      <c r="D640" s="267"/>
      <c r="F640" s="268"/>
      <c r="G640" s="57"/>
    </row>
    <row r="641">
      <c r="D641" s="267"/>
      <c r="F641" s="268"/>
      <c r="G641" s="57"/>
    </row>
    <row r="642">
      <c r="D642" s="267"/>
      <c r="F642" s="268"/>
      <c r="G642" s="57"/>
    </row>
    <row r="643">
      <c r="D643" s="267"/>
      <c r="F643" s="268"/>
      <c r="G643" s="57"/>
    </row>
    <row r="644">
      <c r="D644" s="267"/>
      <c r="F644" s="268"/>
      <c r="G644" s="57"/>
    </row>
    <row r="645">
      <c r="D645" s="267"/>
      <c r="F645" s="268"/>
      <c r="G645" s="57"/>
    </row>
    <row r="646">
      <c r="D646" s="267"/>
      <c r="F646" s="268"/>
      <c r="G646" s="57"/>
    </row>
    <row r="647">
      <c r="D647" s="267"/>
      <c r="F647" s="268"/>
      <c r="G647" s="57"/>
    </row>
    <row r="648">
      <c r="D648" s="267"/>
      <c r="F648" s="268"/>
      <c r="G648" s="57"/>
    </row>
    <row r="649">
      <c r="D649" s="267"/>
      <c r="F649" s="268"/>
      <c r="G649" s="57"/>
    </row>
    <row r="650">
      <c r="D650" s="267"/>
      <c r="F650" s="268"/>
      <c r="G650" s="57"/>
    </row>
    <row r="651">
      <c r="D651" s="267"/>
      <c r="F651" s="268"/>
      <c r="G651" s="57"/>
    </row>
    <row r="652">
      <c r="D652" s="267"/>
      <c r="F652" s="268"/>
      <c r="G652" s="57"/>
    </row>
    <row r="653">
      <c r="D653" s="267"/>
      <c r="F653" s="268"/>
      <c r="G653" s="57"/>
    </row>
    <row r="654">
      <c r="D654" s="267"/>
      <c r="F654" s="268"/>
      <c r="G654" s="57"/>
    </row>
    <row r="655">
      <c r="D655" s="267"/>
      <c r="F655" s="268"/>
      <c r="G655" s="57"/>
    </row>
    <row r="656">
      <c r="D656" s="267"/>
      <c r="F656" s="268"/>
      <c r="G656" s="57"/>
    </row>
    <row r="657">
      <c r="D657" s="267"/>
      <c r="F657" s="268"/>
      <c r="G657" s="57"/>
    </row>
    <row r="658">
      <c r="D658" s="267"/>
      <c r="F658" s="268"/>
      <c r="G658" s="57"/>
    </row>
    <row r="659">
      <c r="D659" s="267"/>
      <c r="F659" s="268"/>
      <c r="G659" s="57"/>
    </row>
    <row r="660">
      <c r="D660" s="267"/>
      <c r="F660" s="268"/>
      <c r="G660" s="57"/>
    </row>
    <row r="661">
      <c r="D661" s="267"/>
      <c r="F661" s="268"/>
      <c r="G661" s="57"/>
    </row>
    <row r="662">
      <c r="D662" s="267"/>
      <c r="F662" s="268"/>
      <c r="G662" s="57"/>
    </row>
    <row r="663">
      <c r="D663" s="267"/>
      <c r="F663" s="268"/>
      <c r="G663" s="57"/>
    </row>
    <row r="664">
      <c r="D664" s="267"/>
      <c r="F664" s="268"/>
      <c r="G664" s="57"/>
    </row>
    <row r="665">
      <c r="D665" s="267"/>
      <c r="F665" s="268"/>
      <c r="G665" s="57"/>
    </row>
    <row r="666">
      <c r="D666" s="267"/>
      <c r="F666" s="268"/>
      <c r="G666" s="57"/>
    </row>
    <row r="667">
      <c r="D667" s="267"/>
      <c r="F667" s="268"/>
      <c r="G667" s="57"/>
    </row>
    <row r="668">
      <c r="D668" s="267"/>
      <c r="F668" s="268"/>
      <c r="G668" s="57"/>
    </row>
    <row r="669">
      <c r="D669" s="267"/>
      <c r="F669" s="268"/>
      <c r="G669" s="57"/>
    </row>
    <row r="670">
      <c r="D670" s="267"/>
      <c r="F670" s="268"/>
      <c r="G670" s="57"/>
    </row>
    <row r="671">
      <c r="D671" s="267"/>
      <c r="F671" s="268"/>
      <c r="G671" s="57"/>
    </row>
    <row r="672">
      <c r="D672" s="267"/>
      <c r="F672" s="268"/>
      <c r="G672" s="57"/>
    </row>
    <row r="673">
      <c r="D673" s="267"/>
      <c r="F673" s="268"/>
      <c r="G673" s="57"/>
    </row>
    <row r="674">
      <c r="D674" s="267"/>
      <c r="F674" s="268"/>
      <c r="G674" s="57"/>
    </row>
    <row r="675">
      <c r="D675" s="267"/>
      <c r="F675" s="268"/>
      <c r="G675" s="57"/>
    </row>
    <row r="676">
      <c r="D676" s="267"/>
      <c r="F676" s="268"/>
      <c r="G676" s="57"/>
    </row>
    <row r="677">
      <c r="D677" s="267"/>
      <c r="F677" s="268"/>
      <c r="G677" s="57"/>
    </row>
    <row r="678">
      <c r="D678" s="267"/>
      <c r="F678" s="268"/>
      <c r="G678" s="57"/>
    </row>
    <row r="679">
      <c r="D679" s="267"/>
      <c r="F679" s="268"/>
      <c r="G679" s="57"/>
    </row>
    <row r="680">
      <c r="D680" s="267"/>
      <c r="F680" s="268"/>
      <c r="G680" s="57"/>
    </row>
    <row r="681">
      <c r="D681" s="267"/>
      <c r="F681" s="268"/>
      <c r="G681" s="57"/>
    </row>
    <row r="682">
      <c r="D682" s="267"/>
      <c r="F682" s="268"/>
      <c r="G682" s="57"/>
    </row>
    <row r="683">
      <c r="D683" s="267"/>
      <c r="F683" s="268"/>
      <c r="G683" s="57"/>
    </row>
    <row r="684">
      <c r="D684" s="267"/>
      <c r="F684" s="268"/>
      <c r="G684" s="57"/>
    </row>
    <row r="685">
      <c r="D685" s="267"/>
      <c r="F685" s="268"/>
      <c r="G685" s="57"/>
    </row>
    <row r="686">
      <c r="D686" s="267"/>
      <c r="F686" s="268"/>
      <c r="G686" s="57"/>
    </row>
    <row r="687">
      <c r="D687" s="267"/>
      <c r="F687" s="268"/>
      <c r="G687" s="57"/>
    </row>
    <row r="688">
      <c r="D688" s="267"/>
      <c r="F688" s="268"/>
      <c r="G688" s="57"/>
    </row>
    <row r="689">
      <c r="D689" s="267"/>
      <c r="F689" s="268"/>
      <c r="G689" s="57"/>
    </row>
    <row r="690">
      <c r="D690" s="267"/>
      <c r="F690" s="268"/>
      <c r="G690" s="57"/>
    </row>
    <row r="691">
      <c r="D691" s="267"/>
      <c r="F691" s="268"/>
      <c r="G691" s="57"/>
    </row>
    <row r="692">
      <c r="D692" s="267"/>
      <c r="F692" s="268"/>
      <c r="G692" s="57"/>
    </row>
    <row r="693">
      <c r="D693" s="267"/>
      <c r="F693" s="268"/>
      <c r="G693" s="57"/>
    </row>
    <row r="694">
      <c r="D694" s="267"/>
      <c r="F694" s="268"/>
      <c r="G694" s="57"/>
    </row>
    <row r="695">
      <c r="D695" s="267"/>
      <c r="F695" s="268"/>
      <c r="G695" s="57"/>
    </row>
    <row r="696">
      <c r="D696" s="267"/>
      <c r="F696" s="268"/>
      <c r="G696" s="57"/>
    </row>
    <row r="697">
      <c r="D697" s="267"/>
      <c r="F697" s="268"/>
      <c r="G697" s="57"/>
    </row>
    <row r="698">
      <c r="D698" s="267"/>
      <c r="F698" s="268"/>
      <c r="G698" s="57"/>
    </row>
    <row r="699">
      <c r="D699" s="267"/>
      <c r="F699" s="268"/>
      <c r="G699" s="57"/>
    </row>
    <row r="700">
      <c r="D700" s="267"/>
      <c r="F700" s="268"/>
      <c r="G700" s="57"/>
    </row>
    <row r="701">
      <c r="D701" s="267"/>
      <c r="F701" s="268"/>
      <c r="G701" s="57"/>
    </row>
    <row r="702">
      <c r="D702" s="267"/>
      <c r="F702" s="268"/>
      <c r="G702" s="57"/>
    </row>
    <row r="703">
      <c r="D703" s="267"/>
      <c r="F703" s="268"/>
      <c r="G703" s="57"/>
    </row>
    <row r="704">
      <c r="D704" s="267"/>
      <c r="F704" s="268"/>
      <c r="G704" s="57"/>
    </row>
    <row r="705">
      <c r="D705" s="267"/>
      <c r="F705" s="268"/>
      <c r="G705" s="57"/>
    </row>
    <row r="706">
      <c r="D706" s="267"/>
      <c r="F706" s="268"/>
      <c r="G706" s="57"/>
    </row>
    <row r="707">
      <c r="D707" s="267"/>
      <c r="F707" s="268"/>
      <c r="G707" s="57"/>
    </row>
    <row r="708">
      <c r="D708" s="267"/>
      <c r="F708" s="268"/>
      <c r="G708" s="57"/>
    </row>
    <row r="709">
      <c r="D709" s="267"/>
      <c r="F709" s="268"/>
      <c r="G709" s="57"/>
    </row>
    <row r="710">
      <c r="D710" s="267"/>
      <c r="F710" s="268"/>
      <c r="G710" s="57"/>
    </row>
    <row r="711">
      <c r="D711" s="267"/>
      <c r="F711" s="268"/>
      <c r="G711" s="57"/>
    </row>
    <row r="712">
      <c r="D712" s="267"/>
      <c r="F712" s="268"/>
      <c r="G712" s="57"/>
    </row>
    <row r="713">
      <c r="D713" s="267"/>
      <c r="F713" s="268"/>
      <c r="G713" s="57"/>
    </row>
    <row r="714">
      <c r="D714" s="267"/>
      <c r="F714" s="268"/>
      <c r="G714" s="57"/>
    </row>
    <row r="715">
      <c r="D715" s="267"/>
      <c r="F715" s="268"/>
      <c r="G715" s="57"/>
    </row>
    <row r="716">
      <c r="D716" s="267"/>
      <c r="F716" s="268"/>
      <c r="G716" s="57"/>
    </row>
    <row r="717">
      <c r="D717" s="267"/>
      <c r="F717" s="268"/>
      <c r="G717" s="57"/>
    </row>
    <row r="718">
      <c r="D718" s="267"/>
      <c r="F718" s="268"/>
      <c r="G718" s="57"/>
    </row>
    <row r="719">
      <c r="D719" s="267"/>
      <c r="F719" s="268"/>
      <c r="G719" s="57"/>
    </row>
    <row r="720">
      <c r="D720" s="267"/>
      <c r="F720" s="268"/>
      <c r="G720" s="57"/>
    </row>
    <row r="721">
      <c r="D721" s="267"/>
      <c r="F721" s="268"/>
      <c r="G721" s="57"/>
    </row>
    <row r="722">
      <c r="D722" s="267"/>
      <c r="F722" s="268"/>
      <c r="G722" s="57"/>
    </row>
    <row r="723">
      <c r="D723" s="267"/>
      <c r="F723" s="268"/>
      <c r="G723" s="57"/>
    </row>
    <row r="724">
      <c r="D724" s="267"/>
      <c r="F724" s="268"/>
      <c r="G724" s="57"/>
    </row>
    <row r="725">
      <c r="D725" s="267"/>
      <c r="F725" s="268"/>
      <c r="G725" s="57"/>
    </row>
    <row r="726">
      <c r="D726" s="267"/>
      <c r="F726" s="268"/>
      <c r="G726" s="57"/>
    </row>
    <row r="727">
      <c r="D727" s="267"/>
      <c r="F727" s="268"/>
      <c r="G727" s="57"/>
    </row>
    <row r="728">
      <c r="D728" s="267"/>
      <c r="F728" s="268"/>
      <c r="G728" s="57"/>
    </row>
    <row r="729">
      <c r="D729" s="267"/>
      <c r="F729" s="268"/>
      <c r="G729" s="57"/>
    </row>
    <row r="730">
      <c r="D730" s="267"/>
      <c r="F730" s="268"/>
      <c r="G730" s="57"/>
    </row>
    <row r="731">
      <c r="D731" s="267"/>
      <c r="F731" s="268"/>
      <c r="G731" s="57"/>
    </row>
    <row r="732">
      <c r="D732" s="267"/>
      <c r="F732" s="268"/>
      <c r="G732" s="57"/>
    </row>
    <row r="733">
      <c r="D733" s="267"/>
      <c r="F733" s="268"/>
      <c r="G733" s="57"/>
    </row>
    <row r="734">
      <c r="D734" s="267"/>
      <c r="F734" s="268"/>
      <c r="G734" s="57"/>
    </row>
    <row r="735">
      <c r="D735" s="267"/>
      <c r="F735" s="268"/>
      <c r="G735" s="57"/>
    </row>
    <row r="736">
      <c r="D736" s="267"/>
      <c r="F736" s="268"/>
      <c r="G736" s="57"/>
    </row>
    <row r="737">
      <c r="D737" s="267"/>
      <c r="F737" s="268"/>
      <c r="G737" s="57"/>
    </row>
    <row r="738">
      <c r="D738" s="267"/>
      <c r="F738" s="268"/>
      <c r="G738" s="57"/>
    </row>
    <row r="739">
      <c r="D739" s="267"/>
      <c r="F739" s="268"/>
      <c r="G739" s="57"/>
    </row>
    <row r="740">
      <c r="D740" s="267"/>
      <c r="F740" s="268"/>
      <c r="G740" s="57"/>
    </row>
    <row r="741">
      <c r="D741" s="267"/>
      <c r="F741" s="268"/>
      <c r="G741" s="57"/>
    </row>
    <row r="742">
      <c r="D742" s="267"/>
      <c r="F742" s="268"/>
      <c r="G742" s="57"/>
    </row>
    <row r="743">
      <c r="D743" s="267"/>
      <c r="F743" s="268"/>
      <c r="G743" s="57"/>
    </row>
    <row r="744">
      <c r="D744" s="267"/>
      <c r="F744" s="268"/>
      <c r="G744" s="57"/>
    </row>
    <row r="745">
      <c r="D745" s="267"/>
      <c r="F745" s="268"/>
      <c r="G745" s="57"/>
    </row>
    <row r="746">
      <c r="D746" s="267"/>
      <c r="F746" s="268"/>
      <c r="G746" s="57"/>
    </row>
    <row r="747">
      <c r="D747" s="267"/>
      <c r="F747" s="268"/>
      <c r="G747" s="57"/>
    </row>
    <row r="748">
      <c r="D748" s="267"/>
      <c r="F748" s="268"/>
      <c r="G748" s="57"/>
    </row>
    <row r="749">
      <c r="D749" s="267"/>
      <c r="F749" s="268"/>
      <c r="G749" s="57"/>
    </row>
    <row r="750">
      <c r="D750" s="267"/>
      <c r="F750" s="268"/>
      <c r="G750" s="57"/>
    </row>
    <row r="751">
      <c r="D751" s="267"/>
      <c r="F751" s="268"/>
      <c r="G751" s="57"/>
    </row>
    <row r="752">
      <c r="D752" s="267"/>
      <c r="F752" s="268"/>
      <c r="G752" s="57"/>
    </row>
    <row r="753">
      <c r="D753" s="267"/>
      <c r="F753" s="268"/>
      <c r="G753" s="57"/>
    </row>
    <row r="754">
      <c r="D754" s="267"/>
      <c r="F754" s="268"/>
      <c r="G754" s="57"/>
    </row>
    <row r="755">
      <c r="D755" s="267"/>
      <c r="F755" s="268"/>
      <c r="G755" s="57"/>
    </row>
    <row r="756">
      <c r="D756" s="267"/>
      <c r="F756" s="268"/>
      <c r="G756" s="57"/>
    </row>
    <row r="757">
      <c r="D757" s="267"/>
      <c r="F757" s="268"/>
      <c r="G757" s="57"/>
    </row>
    <row r="758">
      <c r="D758" s="267"/>
      <c r="F758" s="268"/>
      <c r="G758" s="57"/>
    </row>
    <row r="759">
      <c r="D759" s="267"/>
      <c r="F759" s="268"/>
      <c r="G759" s="57"/>
    </row>
    <row r="760">
      <c r="D760" s="267"/>
      <c r="F760" s="268"/>
      <c r="G760" s="57"/>
    </row>
    <row r="761">
      <c r="D761" s="267"/>
      <c r="F761" s="268"/>
      <c r="G761" s="57"/>
    </row>
    <row r="762">
      <c r="D762" s="267"/>
      <c r="F762" s="268"/>
      <c r="G762" s="57"/>
    </row>
    <row r="763">
      <c r="D763" s="267"/>
      <c r="F763" s="268"/>
      <c r="G763" s="57"/>
    </row>
    <row r="764">
      <c r="D764" s="267"/>
      <c r="F764" s="268"/>
      <c r="G764" s="57"/>
    </row>
    <row r="765">
      <c r="D765" s="267"/>
      <c r="F765" s="268"/>
      <c r="G765" s="57"/>
    </row>
    <row r="766">
      <c r="D766" s="267"/>
      <c r="F766" s="268"/>
      <c r="G766" s="57"/>
    </row>
    <row r="767">
      <c r="D767" s="267"/>
      <c r="F767" s="268"/>
      <c r="G767" s="57"/>
    </row>
    <row r="768">
      <c r="D768" s="267"/>
      <c r="F768" s="268"/>
      <c r="G768" s="57"/>
    </row>
    <row r="769">
      <c r="D769" s="267"/>
      <c r="F769" s="268"/>
      <c r="G769" s="57"/>
    </row>
    <row r="770">
      <c r="D770" s="267"/>
      <c r="F770" s="268"/>
      <c r="G770" s="57"/>
    </row>
    <row r="771">
      <c r="D771" s="267"/>
      <c r="F771" s="268"/>
      <c r="G771" s="57"/>
    </row>
    <row r="772">
      <c r="D772" s="267"/>
      <c r="F772" s="268"/>
      <c r="G772" s="57"/>
    </row>
    <row r="773">
      <c r="D773" s="267"/>
      <c r="F773" s="268"/>
      <c r="G773" s="57"/>
    </row>
    <row r="774">
      <c r="D774" s="267"/>
      <c r="F774" s="268"/>
      <c r="G774" s="57"/>
    </row>
    <row r="775">
      <c r="D775" s="267"/>
      <c r="F775" s="268"/>
      <c r="G775" s="57"/>
    </row>
    <row r="776">
      <c r="D776" s="267"/>
      <c r="F776" s="268"/>
      <c r="G776" s="57"/>
    </row>
    <row r="777">
      <c r="D777" s="267"/>
      <c r="F777" s="268"/>
      <c r="G777" s="57"/>
    </row>
    <row r="778">
      <c r="D778" s="267"/>
      <c r="F778" s="268"/>
      <c r="G778" s="57"/>
    </row>
    <row r="779">
      <c r="D779" s="267"/>
      <c r="F779" s="268"/>
      <c r="G779" s="57"/>
    </row>
    <row r="780">
      <c r="D780" s="267"/>
      <c r="F780" s="268"/>
      <c r="G780" s="57"/>
    </row>
    <row r="781">
      <c r="D781" s="267"/>
      <c r="F781" s="268"/>
      <c r="G781" s="57"/>
    </row>
    <row r="782">
      <c r="D782" s="267"/>
      <c r="F782" s="268"/>
      <c r="G782" s="57"/>
    </row>
    <row r="783">
      <c r="D783" s="267"/>
      <c r="F783" s="268"/>
      <c r="G783" s="57"/>
    </row>
    <row r="784">
      <c r="D784" s="267"/>
      <c r="F784" s="268"/>
      <c r="G784" s="57"/>
    </row>
    <row r="785">
      <c r="D785" s="267"/>
      <c r="F785" s="268"/>
      <c r="G785" s="57"/>
    </row>
    <row r="786">
      <c r="D786" s="267"/>
      <c r="F786" s="268"/>
      <c r="G786" s="57"/>
    </row>
    <row r="787">
      <c r="D787" s="267"/>
      <c r="F787" s="268"/>
      <c r="G787" s="57"/>
    </row>
    <row r="788">
      <c r="D788" s="267"/>
      <c r="F788" s="268"/>
      <c r="G788" s="57"/>
    </row>
    <row r="789">
      <c r="D789" s="267"/>
      <c r="F789" s="268"/>
      <c r="G789" s="57"/>
    </row>
    <row r="790">
      <c r="D790" s="267"/>
      <c r="F790" s="268"/>
      <c r="G790" s="57"/>
    </row>
    <row r="791">
      <c r="D791" s="267"/>
      <c r="F791" s="268"/>
      <c r="G791" s="57"/>
    </row>
    <row r="792">
      <c r="D792" s="267"/>
      <c r="F792" s="268"/>
      <c r="G792" s="57"/>
    </row>
    <row r="793">
      <c r="D793" s="267"/>
      <c r="F793" s="268"/>
      <c r="G793" s="57"/>
    </row>
    <row r="794">
      <c r="D794" s="267"/>
      <c r="F794" s="268"/>
      <c r="G794" s="57"/>
    </row>
    <row r="795">
      <c r="D795" s="267"/>
      <c r="F795" s="268"/>
      <c r="G795" s="57"/>
    </row>
    <row r="796">
      <c r="D796" s="267"/>
      <c r="F796" s="268"/>
      <c r="G796" s="57"/>
    </row>
    <row r="797">
      <c r="D797" s="267"/>
      <c r="F797" s="268"/>
      <c r="G797" s="57"/>
    </row>
    <row r="798">
      <c r="D798" s="267"/>
      <c r="F798" s="268"/>
      <c r="G798" s="57"/>
    </row>
    <row r="799">
      <c r="D799" s="267"/>
      <c r="F799" s="268"/>
      <c r="G799" s="57"/>
    </row>
    <row r="800">
      <c r="D800" s="267"/>
      <c r="F800" s="268"/>
      <c r="G800" s="57"/>
    </row>
    <row r="801">
      <c r="D801" s="267"/>
      <c r="F801" s="268"/>
      <c r="G801" s="57"/>
    </row>
    <row r="802">
      <c r="D802" s="267"/>
      <c r="F802" s="268"/>
      <c r="G802" s="57"/>
    </row>
    <row r="803">
      <c r="D803" s="267"/>
      <c r="F803" s="268"/>
      <c r="G803" s="57"/>
    </row>
    <row r="804">
      <c r="D804" s="267"/>
      <c r="F804" s="268"/>
      <c r="G804" s="57"/>
    </row>
    <row r="805">
      <c r="D805" s="267"/>
      <c r="F805" s="268"/>
      <c r="G805" s="57"/>
    </row>
    <row r="806">
      <c r="D806" s="267"/>
      <c r="F806" s="268"/>
      <c r="G806" s="57"/>
    </row>
    <row r="807">
      <c r="D807" s="267"/>
      <c r="F807" s="268"/>
      <c r="G807" s="57"/>
    </row>
    <row r="808">
      <c r="D808" s="267"/>
      <c r="F808" s="268"/>
      <c r="G808" s="57"/>
    </row>
    <row r="809">
      <c r="D809" s="267"/>
      <c r="F809" s="268"/>
      <c r="G809" s="57"/>
    </row>
    <row r="810">
      <c r="D810" s="267"/>
      <c r="F810" s="268"/>
      <c r="G810" s="57"/>
    </row>
    <row r="811">
      <c r="D811" s="267"/>
      <c r="F811" s="268"/>
      <c r="G811" s="57"/>
    </row>
    <row r="812">
      <c r="D812" s="267"/>
      <c r="F812" s="268"/>
      <c r="G812" s="57"/>
    </row>
    <row r="813">
      <c r="D813" s="267"/>
      <c r="F813" s="268"/>
      <c r="G813" s="57"/>
    </row>
    <row r="814">
      <c r="D814" s="267"/>
      <c r="F814" s="268"/>
      <c r="G814" s="57"/>
    </row>
    <row r="815">
      <c r="D815" s="267"/>
      <c r="F815" s="268"/>
      <c r="G815" s="57"/>
    </row>
    <row r="816">
      <c r="D816" s="267"/>
      <c r="F816" s="268"/>
      <c r="G816" s="57"/>
    </row>
    <row r="817">
      <c r="D817" s="267"/>
      <c r="F817" s="268"/>
      <c r="G817" s="57"/>
    </row>
    <row r="818">
      <c r="D818" s="267"/>
      <c r="F818" s="268"/>
      <c r="G818" s="57"/>
    </row>
    <row r="819">
      <c r="D819" s="267"/>
      <c r="F819" s="268"/>
      <c r="G819" s="57"/>
    </row>
    <row r="820">
      <c r="D820" s="267"/>
      <c r="F820" s="268"/>
      <c r="G820" s="57"/>
    </row>
    <row r="821">
      <c r="D821" s="267"/>
      <c r="F821" s="268"/>
      <c r="G821" s="57"/>
    </row>
    <row r="822">
      <c r="D822" s="267"/>
      <c r="F822" s="268"/>
      <c r="G822" s="57"/>
    </row>
    <row r="823">
      <c r="D823" s="267"/>
      <c r="F823" s="268"/>
      <c r="G823" s="57"/>
    </row>
    <row r="824">
      <c r="D824" s="267"/>
      <c r="F824" s="268"/>
      <c r="G824" s="57"/>
    </row>
    <row r="825">
      <c r="D825" s="267"/>
      <c r="F825" s="268"/>
      <c r="G825" s="57"/>
    </row>
    <row r="826">
      <c r="D826" s="267"/>
      <c r="F826" s="268"/>
      <c r="G826" s="57"/>
    </row>
    <row r="827">
      <c r="D827" s="267"/>
      <c r="F827" s="268"/>
      <c r="G827" s="57"/>
    </row>
    <row r="828">
      <c r="D828" s="267"/>
      <c r="F828" s="268"/>
      <c r="G828" s="57"/>
    </row>
    <row r="829">
      <c r="D829" s="267"/>
      <c r="F829" s="268"/>
      <c r="G829" s="57"/>
    </row>
    <row r="830">
      <c r="D830" s="267"/>
      <c r="F830" s="268"/>
      <c r="G830" s="57"/>
    </row>
    <row r="831">
      <c r="D831" s="267"/>
      <c r="F831" s="268"/>
      <c r="G831" s="57"/>
    </row>
    <row r="832">
      <c r="D832" s="267"/>
      <c r="F832" s="268"/>
      <c r="G832" s="57"/>
    </row>
    <row r="833">
      <c r="D833" s="267"/>
      <c r="F833" s="268"/>
      <c r="G833" s="57"/>
    </row>
    <row r="834">
      <c r="D834" s="267"/>
      <c r="F834" s="268"/>
      <c r="G834" s="57"/>
    </row>
    <row r="835">
      <c r="D835" s="267"/>
      <c r="F835" s="268"/>
      <c r="G835" s="57"/>
    </row>
    <row r="836">
      <c r="D836" s="267"/>
      <c r="F836" s="268"/>
      <c r="G836" s="57"/>
    </row>
    <row r="837">
      <c r="D837" s="267"/>
      <c r="F837" s="268"/>
      <c r="G837" s="57"/>
    </row>
    <row r="838">
      <c r="D838" s="267"/>
      <c r="F838" s="268"/>
      <c r="G838" s="57"/>
    </row>
    <row r="839">
      <c r="D839" s="267"/>
      <c r="F839" s="268"/>
      <c r="G839" s="57"/>
    </row>
    <row r="840">
      <c r="D840" s="267"/>
      <c r="F840" s="268"/>
      <c r="G840" s="57"/>
    </row>
    <row r="841">
      <c r="D841" s="267"/>
      <c r="F841" s="268"/>
      <c r="G841" s="57"/>
    </row>
    <row r="842">
      <c r="D842" s="267"/>
      <c r="F842" s="268"/>
      <c r="G842" s="57"/>
    </row>
    <row r="843">
      <c r="D843" s="267"/>
      <c r="F843" s="268"/>
      <c r="G843" s="57"/>
    </row>
    <row r="844">
      <c r="D844" s="267"/>
      <c r="F844" s="268"/>
      <c r="G844" s="57"/>
    </row>
    <row r="845">
      <c r="D845" s="267"/>
      <c r="F845" s="268"/>
      <c r="G845" s="57"/>
    </row>
    <row r="846">
      <c r="D846" s="267"/>
      <c r="F846" s="268"/>
      <c r="G846" s="57"/>
    </row>
    <row r="847">
      <c r="D847" s="267"/>
      <c r="F847" s="268"/>
      <c r="G847" s="57"/>
    </row>
    <row r="848">
      <c r="D848" s="267"/>
      <c r="F848" s="268"/>
      <c r="G848" s="57"/>
    </row>
    <row r="849">
      <c r="D849" s="267"/>
      <c r="F849" s="268"/>
      <c r="G849" s="57"/>
    </row>
    <row r="850">
      <c r="D850" s="267"/>
      <c r="F850" s="268"/>
      <c r="G850" s="57"/>
    </row>
    <row r="851">
      <c r="D851" s="267"/>
      <c r="F851" s="268"/>
      <c r="G851" s="57"/>
    </row>
    <row r="852">
      <c r="D852" s="267"/>
      <c r="F852" s="268"/>
      <c r="G852" s="57"/>
    </row>
    <row r="853">
      <c r="D853" s="267"/>
      <c r="F853" s="268"/>
      <c r="G853" s="57"/>
    </row>
    <row r="854">
      <c r="D854" s="267"/>
      <c r="F854" s="268"/>
      <c r="G854" s="57"/>
    </row>
    <row r="855">
      <c r="D855" s="267"/>
      <c r="F855" s="268"/>
      <c r="G855" s="57"/>
    </row>
    <row r="856">
      <c r="D856" s="267"/>
      <c r="F856" s="268"/>
      <c r="G856" s="57"/>
    </row>
    <row r="857">
      <c r="D857" s="267"/>
      <c r="F857" s="268"/>
      <c r="G857" s="57"/>
    </row>
    <row r="858">
      <c r="D858" s="267"/>
      <c r="F858" s="268"/>
      <c r="G858" s="57"/>
    </row>
    <row r="859">
      <c r="D859" s="267"/>
      <c r="F859" s="268"/>
      <c r="G859" s="57"/>
    </row>
    <row r="860">
      <c r="D860" s="267"/>
      <c r="F860" s="268"/>
      <c r="G860" s="57"/>
    </row>
    <row r="861">
      <c r="D861" s="267"/>
      <c r="F861" s="268"/>
      <c r="G861" s="57"/>
    </row>
    <row r="862">
      <c r="D862" s="267"/>
      <c r="F862" s="268"/>
      <c r="G862" s="57"/>
    </row>
    <row r="863">
      <c r="D863" s="267"/>
      <c r="F863" s="268"/>
      <c r="G863" s="57"/>
    </row>
    <row r="864">
      <c r="D864" s="267"/>
      <c r="F864" s="268"/>
      <c r="G864" s="57"/>
    </row>
    <row r="865">
      <c r="D865" s="267"/>
      <c r="F865" s="268"/>
      <c r="G865" s="57"/>
    </row>
    <row r="866">
      <c r="D866" s="267"/>
      <c r="F866" s="268"/>
      <c r="G866" s="57"/>
    </row>
    <row r="867">
      <c r="D867" s="267"/>
      <c r="F867" s="268"/>
      <c r="G867" s="57"/>
    </row>
    <row r="868">
      <c r="D868" s="267"/>
      <c r="F868" s="268"/>
      <c r="G868" s="57"/>
    </row>
    <row r="869">
      <c r="D869" s="267"/>
      <c r="F869" s="268"/>
      <c r="G869" s="57"/>
    </row>
    <row r="870">
      <c r="D870" s="267"/>
      <c r="F870" s="268"/>
      <c r="G870" s="57"/>
    </row>
    <row r="871">
      <c r="D871" s="267"/>
      <c r="F871" s="268"/>
      <c r="G871" s="57"/>
    </row>
    <row r="872">
      <c r="D872" s="267"/>
      <c r="F872" s="268"/>
      <c r="G872" s="57"/>
    </row>
    <row r="873">
      <c r="D873" s="267"/>
      <c r="F873" s="268"/>
      <c r="G873" s="57"/>
    </row>
    <row r="874">
      <c r="D874" s="267"/>
      <c r="F874" s="268"/>
      <c r="G874" s="57"/>
    </row>
    <row r="875">
      <c r="D875" s="267"/>
      <c r="F875" s="268"/>
      <c r="G875" s="57"/>
    </row>
    <row r="876">
      <c r="D876" s="267"/>
      <c r="F876" s="268"/>
      <c r="G876" s="57"/>
    </row>
    <row r="877">
      <c r="D877" s="267"/>
      <c r="F877" s="268"/>
      <c r="G877" s="57"/>
    </row>
    <row r="878">
      <c r="D878" s="267"/>
      <c r="F878" s="268"/>
      <c r="G878" s="57"/>
    </row>
    <row r="879">
      <c r="D879" s="267"/>
      <c r="F879" s="268"/>
      <c r="G879" s="57"/>
    </row>
    <row r="880">
      <c r="D880" s="267"/>
      <c r="F880" s="268"/>
      <c r="G880" s="57"/>
    </row>
    <row r="881">
      <c r="D881" s="267"/>
      <c r="F881" s="268"/>
      <c r="G881" s="57"/>
    </row>
    <row r="882">
      <c r="D882" s="267"/>
      <c r="F882" s="268"/>
      <c r="G882" s="57"/>
    </row>
    <row r="883">
      <c r="D883" s="267"/>
      <c r="F883" s="268"/>
      <c r="G883" s="57"/>
    </row>
    <row r="884">
      <c r="D884" s="267"/>
      <c r="F884" s="268"/>
      <c r="G884" s="57"/>
    </row>
    <row r="885">
      <c r="D885" s="267"/>
      <c r="F885" s="268"/>
      <c r="G885" s="57"/>
    </row>
    <row r="886">
      <c r="D886" s="267"/>
      <c r="F886" s="268"/>
      <c r="G886" s="57"/>
    </row>
    <row r="887">
      <c r="D887" s="267"/>
      <c r="F887" s="268"/>
      <c r="G887" s="57"/>
    </row>
    <row r="888">
      <c r="D888" s="267"/>
      <c r="F888" s="268"/>
      <c r="G888" s="57"/>
    </row>
    <row r="889">
      <c r="D889" s="267"/>
      <c r="F889" s="268"/>
      <c r="G889" s="57"/>
    </row>
    <row r="890">
      <c r="D890" s="267"/>
      <c r="F890" s="268"/>
      <c r="G890" s="57"/>
    </row>
    <row r="891">
      <c r="D891" s="267"/>
      <c r="F891" s="268"/>
      <c r="G891" s="57"/>
    </row>
    <row r="892">
      <c r="D892" s="267"/>
      <c r="F892" s="268"/>
      <c r="G892" s="57"/>
    </row>
    <row r="893">
      <c r="D893" s="267"/>
      <c r="F893" s="268"/>
      <c r="G893" s="57"/>
    </row>
    <row r="894">
      <c r="D894" s="267"/>
      <c r="F894" s="268"/>
      <c r="G894" s="57"/>
    </row>
    <row r="895">
      <c r="D895" s="267"/>
      <c r="F895" s="268"/>
      <c r="G895" s="57"/>
    </row>
    <row r="896">
      <c r="D896" s="267"/>
      <c r="F896" s="268"/>
      <c r="G896" s="57"/>
    </row>
    <row r="897">
      <c r="D897" s="267"/>
      <c r="F897" s="268"/>
      <c r="G897" s="57"/>
    </row>
    <row r="898">
      <c r="D898" s="267"/>
      <c r="F898" s="268"/>
      <c r="G898" s="57"/>
    </row>
    <row r="899">
      <c r="D899" s="267"/>
      <c r="F899" s="268"/>
      <c r="G899" s="57"/>
    </row>
    <row r="900">
      <c r="D900" s="267"/>
      <c r="F900" s="268"/>
      <c r="G900" s="57"/>
    </row>
    <row r="901">
      <c r="D901" s="267"/>
      <c r="F901" s="268"/>
      <c r="G901" s="57"/>
    </row>
    <row r="902">
      <c r="D902" s="267"/>
      <c r="F902" s="268"/>
      <c r="G902" s="57"/>
    </row>
    <row r="903">
      <c r="D903" s="267"/>
      <c r="F903" s="268"/>
      <c r="G903" s="57"/>
    </row>
    <row r="904">
      <c r="D904" s="267"/>
      <c r="F904" s="268"/>
      <c r="G904" s="57"/>
    </row>
    <row r="905">
      <c r="D905" s="267"/>
      <c r="F905" s="268"/>
      <c r="G905" s="57"/>
    </row>
    <row r="906">
      <c r="D906" s="267"/>
      <c r="F906" s="268"/>
      <c r="G906" s="57"/>
    </row>
    <row r="907">
      <c r="D907" s="267"/>
      <c r="F907" s="268"/>
      <c r="G907" s="57"/>
    </row>
    <row r="908">
      <c r="D908" s="267"/>
      <c r="F908" s="268"/>
      <c r="G908" s="57"/>
    </row>
    <row r="909">
      <c r="D909" s="267"/>
      <c r="F909" s="268"/>
      <c r="G909" s="57"/>
    </row>
    <row r="910">
      <c r="D910" s="267"/>
      <c r="F910" s="268"/>
      <c r="G910" s="57"/>
    </row>
    <row r="911">
      <c r="D911" s="267"/>
      <c r="F911" s="268"/>
      <c r="G911" s="57"/>
    </row>
    <row r="912">
      <c r="D912" s="267"/>
      <c r="F912" s="268"/>
      <c r="G912" s="57"/>
    </row>
    <row r="913">
      <c r="D913" s="267"/>
      <c r="F913" s="268"/>
      <c r="G913" s="57"/>
    </row>
    <row r="914">
      <c r="D914" s="267"/>
      <c r="F914" s="268"/>
      <c r="G914" s="57"/>
    </row>
    <row r="915">
      <c r="D915" s="267"/>
      <c r="F915" s="268"/>
      <c r="G915" s="57"/>
    </row>
    <row r="916">
      <c r="D916" s="267"/>
      <c r="F916" s="268"/>
      <c r="G916" s="57"/>
    </row>
    <row r="917">
      <c r="D917" s="267"/>
      <c r="F917" s="268"/>
      <c r="G917" s="57"/>
    </row>
    <row r="918">
      <c r="D918" s="267"/>
      <c r="F918" s="268"/>
      <c r="G918" s="57"/>
    </row>
    <row r="919">
      <c r="D919" s="267"/>
      <c r="F919" s="268"/>
      <c r="G919" s="57"/>
    </row>
    <row r="920">
      <c r="D920" s="267"/>
      <c r="F920" s="268"/>
      <c r="G920" s="57"/>
    </row>
    <row r="921">
      <c r="D921" s="267"/>
      <c r="F921" s="268"/>
      <c r="G921" s="57"/>
    </row>
    <row r="922">
      <c r="D922" s="267"/>
      <c r="F922" s="268"/>
      <c r="G922" s="57"/>
    </row>
    <row r="923">
      <c r="D923" s="267"/>
      <c r="F923" s="268"/>
      <c r="G923" s="57"/>
    </row>
    <row r="924">
      <c r="D924" s="267"/>
      <c r="F924" s="268"/>
      <c r="G924" s="57"/>
    </row>
    <row r="925">
      <c r="D925" s="267"/>
      <c r="F925" s="268"/>
      <c r="G925" s="57"/>
    </row>
    <row r="926">
      <c r="D926" s="267"/>
      <c r="F926" s="268"/>
      <c r="G926" s="57"/>
    </row>
    <row r="927">
      <c r="D927" s="267"/>
      <c r="F927" s="268"/>
      <c r="G927" s="57"/>
    </row>
    <row r="928">
      <c r="D928" s="267"/>
      <c r="F928" s="268"/>
      <c r="G928" s="57"/>
    </row>
    <row r="929">
      <c r="D929" s="267"/>
      <c r="F929" s="268"/>
      <c r="G929" s="57"/>
    </row>
    <row r="930">
      <c r="D930" s="267"/>
      <c r="F930" s="268"/>
      <c r="G930" s="57"/>
    </row>
    <row r="931">
      <c r="D931" s="267"/>
      <c r="F931" s="268"/>
      <c r="G931" s="57"/>
    </row>
    <row r="932">
      <c r="D932" s="267"/>
      <c r="F932" s="268"/>
      <c r="G932" s="57"/>
    </row>
    <row r="933">
      <c r="D933" s="267"/>
      <c r="F933" s="268"/>
      <c r="G933" s="57"/>
    </row>
    <row r="934">
      <c r="D934" s="267"/>
      <c r="F934" s="268"/>
      <c r="G934" s="57"/>
    </row>
    <row r="935">
      <c r="D935" s="267"/>
      <c r="F935" s="268"/>
      <c r="G935" s="57"/>
    </row>
    <row r="936">
      <c r="D936" s="267"/>
      <c r="F936" s="268"/>
      <c r="G936" s="57"/>
    </row>
    <row r="937">
      <c r="D937" s="267"/>
      <c r="F937" s="268"/>
      <c r="G937" s="57"/>
    </row>
    <row r="938">
      <c r="D938" s="267"/>
      <c r="F938" s="268"/>
      <c r="G938" s="57"/>
    </row>
    <row r="939">
      <c r="D939" s="267"/>
      <c r="F939" s="268"/>
      <c r="G939" s="57"/>
    </row>
    <row r="940">
      <c r="D940" s="267"/>
      <c r="F940" s="268"/>
      <c r="G940" s="57"/>
    </row>
    <row r="941">
      <c r="D941" s="267"/>
      <c r="F941" s="268"/>
      <c r="G941" s="57"/>
    </row>
    <row r="942">
      <c r="D942" s="267"/>
      <c r="F942" s="268"/>
      <c r="G942" s="57"/>
    </row>
    <row r="943">
      <c r="D943" s="267"/>
      <c r="F943" s="268"/>
      <c r="G943" s="57"/>
    </row>
    <row r="944">
      <c r="D944" s="267"/>
      <c r="F944" s="268"/>
      <c r="G944" s="57"/>
    </row>
    <row r="945">
      <c r="D945" s="267"/>
      <c r="F945" s="268"/>
      <c r="G945" s="57"/>
    </row>
    <row r="946">
      <c r="D946" s="267"/>
      <c r="F946" s="268"/>
      <c r="G946" s="57"/>
    </row>
    <row r="947">
      <c r="D947" s="267"/>
      <c r="F947" s="268"/>
      <c r="G947" s="57"/>
    </row>
    <row r="948">
      <c r="D948" s="267"/>
      <c r="F948" s="268"/>
      <c r="G948" s="57"/>
    </row>
    <row r="949">
      <c r="D949" s="267"/>
      <c r="F949" s="268"/>
      <c r="G949" s="57"/>
    </row>
    <row r="950">
      <c r="D950" s="267"/>
      <c r="F950" s="268"/>
      <c r="G950" s="57"/>
    </row>
    <row r="951">
      <c r="D951" s="267"/>
      <c r="F951" s="268"/>
      <c r="G951" s="57"/>
    </row>
    <row r="952">
      <c r="D952" s="267"/>
      <c r="F952" s="268"/>
      <c r="G952" s="57"/>
    </row>
    <row r="953">
      <c r="D953" s="267"/>
      <c r="F953" s="268"/>
      <c r="G953" s="57"/>
    </row>
    <row r="954">
      <c r="D954" s="267"/>
      <c r="F954" s="268"/>
      <c r="G954" s="57"/>
    </row>
    <row r="955">
      <c r="D955" s="267"/>
      <c r="F955" s="268"/>
      <c r="G955" s="57"/>
    </row>
    <row r="956">
      <c r="D956" s="267"/>
      <c r="F956" s="268"/>
      <c r="G956" s="57"/>
    </row>
    <row r="957">
      <c r="D957" s="267"/>
      <c r="F957" s="268"/>
      <c r="G957" s="57"/>
    </row>
    <row r="958">
      <c r="D958" s="267"/>
      <c r="F958" s="268"/>
      <c r="G958" s="57"/>
    </row>
    <row r="959">
      <c r="D959" s="267"/>
      <c r="F959" s="268"/>
      <c r="G959" s="57"/>
    </row>
    <row r="960">
      <c r="D960" s="267"/>
      <c r="F960" s="268"/>
      <c r="G960" s="57"/>
    </row>
    <row r="961">
      <c r="D961" s="267"/>
      <c r="F961" s="268"/>
      <c r="G961" s="57"/>
    </row>
    <row r="962">
      <c r="D962" s="267"/>
      <c r="F962" s="268"/>
      <c r="G962" s="57"/>
    </row>
    <row r="963">
      <c r="D963" s="267"/>
      <c r="F963" s="268"/>
      <c r="G963" s="57"/>
    </row>
    <row r="964">
      <c r="D964" s="267"/>
      <c r="F964" s="268"/>
      <c r="G964" s="57"/>
    </row>
    <row r="965">
      <c r="D965" s="267"/>
      <c r="F965" s="268"/>
      <c r="G965" s="57"/>
    </row>
    <row r="966">
      <c r="D966" s="267"/>
      <c r="F966" s="268"/>
      <c r="G966" s="57"/>
    </row>
    <row r="967">
      <c r="D967" s="267"/>
      <c r="F967" s="268"/>
      <c r="G967" s="57"/>
    </row>
    <row r="968">
      <c r="D968" s="267"/>
      <c r="F968" s="268"/>
      <c r="G968" s="57"/>
    </row>
    <row r="969">
      <c r="D969" s="267"/>
      <c r="F969" s="268"/>
      <c r="G969" s="57"/>
    </row>
    <row r="970">
      <c r="D970" s="267"/>
      <c r="F970" s="268"/>
      <c r="G970" s="57"/>
    </row>
    <row r="971">
      <c r="D971" s="267"/>
      <c r="F971" s="268"/>
      <c r="G971" s="57"/>
    </row>
    <row r="972">
      <c r="D972" s="267"/>
      <c r="F972" s="268"/>
      <c r="G972" s="57"/>
    </row>
    <row r="973">
      <c r="D973" s="267"/>
      <c r="F973" s="268"/>
      <c r="G973" s="57"/>
    </row>
    <row r="974">
      <c r="D974" s="267"/>
      <c r="F974" s="268"/>
      <c r="G974" s="57"/>
    </row>
    <row r="975">
      <c r="D975" s="267"/>
      <c r="F975" s="268"/>
      <c r="G975" s="57"/>
    </row>
    <row r="976">
      <c r="D976" s="267"/>
      <c r="F976" s="268"/>
      <c r="G976" s="57"/>
    </row>
    <row r="977">
      <c r="D977" s="267"/>
      <c r="F977" s="268"/>
      <c r="G977" s="57"/>
    </row>
    <row r="978">
      <c r="D978" s="267"/>
      <c r="F978" s="268"/>
      <c r="G978" s="57"/>
    </row>
    <row r="979">
      <c r="D979" s="267"/>
      <c r="F979" s="268"/>
      <c r="G979" s="57"/>
    </row>
    <row r="980">
      <c r="D980" s="267"/>
      <c r="F980" s="268"/>
      <c r="G980" s="57"/>
    </row>
    <row r="981">
      <c r="D981" s="267"/>
      <c r="F981" s="268"/>
      <c r="G981" s="57"/>
    </row>
    <row r="982">
      <c r="D982" s="267"/>
      <c r="F982" s="268"/>
      <c r="G982" s="57"/>
    </row>
    <row r="983">
      <c r="D983" s="267"/>
      <c r="F983" s="268"/>
      <c r="G983" s="57"/>
    </row>
    <row r="984">
      <c r="D984" s="267"/>
      <c r="F984" s="268"/>
      <c r="G984" s="57"/>
    </row>
    <row r="985">
      <c r="D985" s="267"/>
      <c r="F985" s="268"/>
      <c r="G985" s="57"/>
    </row>
    <row r="986">
      <c r="D986" s="267"/>
      <c r="F986" s="268"/>
      <c r="G986" s="57"/>
    </row>
    <row r="987">
      <c r="D987" s="267"/>
      <c r="F987" s="268"/>
      <c r="G987" s="57"/>
    </row>
    <row r="988">
      <c r="D988" s="267"/>
      <c r="F988" s="268"/>
      <c r="G988" s="57"/>
    </row>
    <row r="989">
      <c r="D989" s="267"/>
      <c r="F989" s="268"/>
      <c r="G989" s="57"/>
    </row>
    <row r="990">
      <c r="D990" s="267"/>
      <c r="F990" s="268"/>
      <c r="G990" s="57"/>
    </row>
    <row r="991">
      <c r="D991" s="267"/>
      <c r="F991" s="268"/>
      <c r="G991" s="57"/>
    </row>
    <row r="992">
      <c r="D992" s="267"/>
      <c r="F992" s="268"/>
      <c r="G992" s="57"/>
    </row>
    <row r="993">
      <c r="D993" s="267"/>
      <c r="F993" s="268"/>
      <c r="G993" s="57"/>
    </row>
    <row r="994">
      <c r="D994" s="267"/>
      <c r="F994" s="268"/>
      <c r="G994" s="57"/>
    </row>
    <row r="995">
      <c r="D995" s="267"/>
      <c r="F995" s="268"/>
      <c r="G995" s="57"/>
    </row>
    <row r="996">
      <c r="D996" s="267"/>
      <c r="F996" s="268"/>
      <c r="G996" s="57"/>
    </row>
    <row r="997">
      <c r="D997" s="267"/>
      <c r="F997" s="268"/>
      <c r="G997" s="57"/>
    </row>
    <row r="998">
      <c r="D998" s="267"/>
      <c r="F998" s="268"/>
      <c r="G998" s="57"/>
    </row>
    <row r="999">
      <c r="D999" s="267"/>
      <c r="F999" s="268"/>
      <c r="G999" s="57"/>
    </row>
    <row r="1000">
      <c r="D1000" s="267"/>
      <c r="F1000" s="268"/>
      <c r="G1000" s="57"/>
    </row>
    <row r="1001">
      <c r="D1001" s="267"/>
      <c r="F1001" s="268"/>
      <c r="G1001" s="57"/>
    </row>
    <row r="1002">
      <c r="D1002" s="267"/>
      <c r="F1002" s="268"/>
      <c r="G1002" s="57"/>
    </row>
    <row r="1003">
      <c r="D1003" s="267"/>
      <c r="F1003" s="268"/>
      <c r="G1003" s="57"/>
    </row>
    <row r="1004">
      <c r="D1004" s="267"/>
      <c r="F1004" s="268"/>
      <c r="G1004" s="57"/>
    </row>
    <row r="1005">
      <c r="D1005" s="267"/>
      <c r="F1005" s="268"/>
      <c r="G1005" s="57"/>
    </row>
    <row r="1006">
      <c r="D1006" s="267"/>
      <c r="F1006" s="268"/>
      <c r="G1006" s="57"/>
    </row>
    <row r="1007">
      <c r="D1007" s="267"/>
      <c r="F1007" s="268"/>
      <c r="G1007" s="57"/>
    </row>
    <row r="1008">
      <c r="D1008" s="267"/>
      <c r="F1008" s="268"/>
      <c r="G1008" s="57"/>
    </row>
    <row r="1009">
      <c r="D1009" s="267"/>
      <c r="F1009" s="268"/>
      <c r="G1009" s="57"/>
    </row>
    <row r="1010">
      <c r="D1010" s="267"/>
      <c r="F1010" s="268"/>
      <c r="G1010" s="57"/>
    </row>
    <row r="1011">
      <c r="D1011" s="267"/>
      <c r="F1011" s="268"/>
      <c r="G1011" s="57"/>
    </row>
    <row r="1012">
      <c r="D1012" s="267"/>
      <c r="F1012" s="268"/>
      <c r="G1012" s="57"/>
    </row>
    <row r="1013">
      <c r="D1013" s="267"/>
      <c r="F1013" s="268"/>
      <c r="G1013" s="57"/>
    </row>
    <row r="1014">
      <c r="D1014" s="267"/>
      <c r="F1014" s="268"/>
      <c r="G1014" s="57"/>
    </row>
    <row r="1015">
      <c r="D1015" s="267"/>
      <c r="F1015" s="268"/>
      <c r="G1015" s="57"/>
    </row>
    <row r="1016">
      <c r="D1016" s="267"/>
      <c r="F1016" s="268"/>
      <c r="G1016" s="57"/>
    </row>
    <row r="1017">
      <c r="D1017" s="267"/>
      <c r="F1017" s="268"/>
      <c r="G1017" s="57"/>
    </row>
    <row r="1018">
      <c r="D1018" s="267"/>
      <c r="F1018" s="268"/>
      <c r="G1018" s="57"/>
    </row>
    <row r="1019">
      <c r="D1019" s="267"/>
      <c r="F1019" s="268"/>
      <c r="G1019" s="57"/>
    </row>
    <row r="1020">
      <c r="D1020" s="267"/>
      <c r="F1020" s="268"/>
      <c r="G1020" s="57"/>
    </row>
    <row r="1021">
      <c r="D1021" s="267"/>
      <c r="F1021" s="268"/>
      <c r="G1021" s="57"/>
    </row>
    <row r="1022">
      <c r="D1022" s="267"/>
      <c r="F1022" s="268"/>
      <c r="G1022" s="57"/>
    </row>
    <row r="1023">
      <c r="D1023" s="267"/>
      <c r="F1023" s="268"/>
      <c r="G1023" s="57"/>
    </row>
    <row r="1024">
      <c r="D1024" s="267"/>
      <c r="F1024" s="268"/>
      <c r="G1024" s="57"/>
    </row>
    <row r="1025">
      <c r="D1025" s="267"/>
      <c r="F1025" s="268"/>
      <c r="G1025" s="57"/>
    </row>
    <row r="1026">
      <c r="D1026" s="267"/>
      <c r="F1026" s="268"/>
      <c r="G1026" s="57"/>
    </row>
    <row r="1027">
      <c r="D1027" s="267"/>
      <c r="F1027" s="268"/>
      <c r="G1027" s="57"/>
    </row>
    <row r="1028">
      <c r="D1028" s="267"/>
      <c r="F1028" s="268"/>
      <c r="G1028" s="57"/>
    </row>
    <row r="1029">
      <c r="D1029" s="267"/>
      <c r="F1029" s="268"/>
      <c r="G1029" s="57"/>
    </row>
    <row r="1030">
      <c r="D1030" s="267"/>
      <c r="F1030" s="268"/>
      <c r="G1030" s="57"/>
    </row>
    <row r="1031">
      <c r="D1031" s="267"/>
      <c r="F1031" s="268"/>
      <c r="G1031" s="57"/>
    </row>
    <row r="1032">
      <c r="D1032" s="267"/>
      <c r="F1032" s="268"/>
      <c r="G1032" s="57"/>
    </row>
    <row r="1033">
      <c r="D1033" s="267"/>
      <c r="F1033" s="268"/>
      <c r="G1033" s="57"/>
    </row>
    <row r="1034">
      <c r="D1034" s="267"/>
      <c r="F1034" s="268"/>
      <c r="G1034" s="57"/>
    </row>
    <row r="1035">
      <c r="D1035" s="267"/>
      <c r="F1035" s="268"/>
      <c r="G1035" s="57"/>
    </row>
    <row r="1036">
      <c r="D1036" s="267"/>
      <c r="F1036" s="268"/>
      <c r="G1036" s="57"/>
    </row>
    <row r="1037">
      <c r="D1037" s="267"/>
      <c r="F1037" s="268"/>
      <c r="G1037" s="57"/>
    </row>
    <row r="1038">
      <c r="D1038" s="267"/>
      <c r="F1038" s="268"/>
      <c r="G1038" s="57"/>
    </row>
    <row r="1039">
      <c r="D1039" s="267"/>
      <c r="F1039" s="268"/>
      <c r="G1039" s="57"/>
    </row>
    <row r="1040">
      <c r="D1040" s="267"/>
      <c r="F1040" s="268"/>
      <c r="G1040" s="57"/>
    </row>
    <row r="1041">
      <c r="D1041" s="267"/>
      <c r="F1041" s="268"/>
      <c r="G1041" s="57"/>
    </row>
    <row r="1042">
      <c r="D1042" s="267"/>
      <c r="F1042" s="268"/>
      <c r="G1042" s="57"/>
    </row>
    <row r="1043">
      <c r="D1043" s="267"/>
      <c r="F1043" s="268"/>
      <c r="G1043" s="57"/>
    </row>
    <row r="1044">
      <c r="D1044" s="267"/>
      <c r="F1044" s="268"/>
      <c r="G1044" s="57"/>
    </row>
  </sheetData>
  <mergeCells count="6">
    <mergeCell ref="B1:G1"/>
    <mergeCell ref="B2:C2"/>
    <mergeCell ref="D3:E3"/>
    <mergeCell ref="B9:G9"/>
    <mergeCell ref="I10:I11"/>
    <mergeCell ref="B14:G14"/>
  </mergeCells>
  <hyperlinks>
    <hyperlink r:id="rId1" ref="F7"/>
    <hyperlink r:id="rId2" ref="F10"/>
    <hyperlink r:id="rId3" ref="F11"/>
    <hyperlink r:id="rId4" ref="I20"/>
    <hyperlink r:id="rId5" ref="F21"/>
    <hyperlink r:id="rId6" ref="J21"/>
    <hyperlink r:id="rId7" ref="F22"/>
    <hyperlink r:id="rId8" ref="F23"/>
    <hyperlink r:id="rId9" ref="F29"/>
    <hyperlink r:id="rId10" ref="F30"/>
    <hyperlink r:id="rId11" ref="F31"/>
    <hyperlink r:id="rId12" ref="F32"/>
    <hyperlink r:id="rId13" ref="F34"/>
    <hyperlink r:id="rId14" ref="F35"/>
    <hyperlink r:id="rId15" ref="F36"/>
    <hyperlink r:id="rId16" ref="F37"/>
    <hyperlink r:id="rId17" ref="F38"/>
    <hyperlink r:id="rId18" ref="F39"/>
    <hyperlink r:id="rId19" ref="F40"/>
    <hyperlink r:id="rId20" ref="F41"/>
    <hyperlink r:id="rId21" ref="F42"/>
    <hyperlink r:id="rId22" ref="F48"/>
    <hyperlink r:id="rId23" ref="F49"/>
    <hyperlink r:id="rId24" ref="F50"/>
    <hyperlink r:id="rId25" ref="F51"/>
    <hyperlink r:id="rId26" ref="F52"/>
    <hyperlink r:id="rId27" ref="F54"/>
    <hyperlink r:id="rId28" ref="F55"/>
    <hyperlink r:id="rId29" ref="F75"/>
    <hyperlink r:id="rId30" ref="F78"/>
    <hyperlink r:id="rId31" ref="F79"/>
    <hyperlink r:id="rId32" ref="D82"/>
    <hyperlink r:id="rId33" ref="D83"/>
  </hyperlinks>
  <drawing r:id="rId3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0"/>
  <cols>
    <col customWidth="1" min="1" max="1" width="5.86"/>
    <col customWidth="1" min="2" max="2" width="33.86"/>
    <col customWidth="1" min="3" max="3" width="11.29"/>
    <col customWidth="1" min="4" max="4" width="8.14"/>
    <col customWidth="1" min="5" max="5" width="3.57"/>
    <col customWidth="1" min="6" max="6" width="9.43"/>
    <col customWidth="1" min="7" max="7" width="5.57"/>
    <col customWidth="1" min="8" max="8" width="7.0"/>
    <col customWidth="1" min="9" max="10" width="10.14"/>
    <col customWidth="1" min="11" max="11" width="6.43"/>
    <col customWidth="1" min="24" max="24" width="4.14"/>
    <col customWidth="1" min="26" max="26" width="4.86"/>
  </cols>
  <sheetData>
    <row r="1">
      <c r="D1" s="1"/>
      <c r="N1" s="3"/>
      <c r="O1" s="3"/>
      <c r="P1" s="4"/>
      <c r="Q1" s="4"/>
    </row>
    <row r="2">
      <c r="A2" s="6"/>
      <c r="B2" s="6"/>
      <c r="C2" s="6"/>
      <c r="D2" s="9" t="s">
        <v>1</v>
      </c>
      <c r="E2" s="6"/>
      <c r="F2" s="11" t="s">
        <v>2</v>
      </c>
      <c r="G2" s="11" t="s">
        <v>3</v>
      </c>
      <c r="H2" s="11" t="s">
        <v>4</v>
      </c>
      <c r="I2" s="13" t="s">
        <v>5</v>
      </c>
      <c r="J2" s="13" t="s">
        <v>11</v>
      </c>
      <c r="K2" s="22" t="s">
        <v>13</v>
      </c>
      <c r="L2" s="13" t="s">
        <v>15</v>
      </c>
      <c r="M2" s="11" t="s">
        <v>16</v>
      </c>
      <c r="N2" s="26"/>
      <c r="O2" s="26"/>
      <c r="P2" s="4"/>
      <c r="Q2" s="4"/>
    </row>
    <row r="3">
      <c r="A3" s="29"/>
      <c r="B3" s="34" t="s">
        <v>6</v>
      </c>
      <c r="C3" s="56">
        <f>'INSERT HERE'!B5</f>
        <v>27</v>
      </c>
      <c r="D3" s="59"/>
      <c r="E3" s="29"/>
      <c r="F3" s="29"/>
      <c r="G3" s="29"/>
      <c r="H3" s="29"/>
      <c r="I3" s="29"/>
      <c r="J3" s="29"/>
      <c r="K3" s="29"/>
      <c r="L3" s="29"/>
      <c r="M3" s="29"/>
      <c r="N3" s="62"/>
      <c r="O3" s="62"/>
      <c r="P3" s="64"/>
      <c r="Q3" s="64"/>
      <c r="R3" s="29"/>
      <c r="S3" s="29"/>
      <c r="T3" s="29"/>
      <c r="U3" s="29"/>
      <c r="V3" s="29"/>
      <c r="W3" s="29"/>
      <c r="X3" s="29"/>
      <c r="Y3" s="29"/>
      <c r="Z3" s="29"/>
      <c r="AA3" s="29"/>
      <c r="AB3" s="29"/>
      <c r="AC3" s="29"/>
      <c r="AD3" s="29"/>
      <c r="AE3" s="29"/>
      <c r="AF3" s="29"/>
    </row>
    <row r="4">
      <c r="A4" s="29"/>
      <c r="B4" s="66" t="s">
        <v>7</v>
      </c>
      <c r="C4" s="68">
        <f>'INSERT HERE'!B7</f>
        <v>56</v>
      </c>
      <c r="D4" s="59"/>
      <c r="E4" s="29"/>
      <c r="F4" s="29"/>
      <c r="G4" s="29"/>
      <c r="H4" s="29"/>
      <c r="I4" s="29"/>
      <c r="J4" s="29"/>
      <c r="K4" s="29"/>
      <c r="L4" s="29"/>
      <c r="M4" s="29"/>
      <c r="N4" s="62"/>
      <c r="O4" s="62"/>
      <c r="P4" s="64"/>
      <c r="Q4" s="64"/>
      <c r="R4" s="29"/>
      <c r="S4" s="29"/>
      <c r="T4" s="29"/>
      <c r="U4" s="29"/>
      <c r="V4" s="29"/>
      <c r="W4" s="29"/>
      <c r="X4" s="29"/>
      <c r="Y4" s="29"/>
      <c r="Z4" s="29"/>
      <c r="AA4" s="29"/>
      <c r="AB4" s="29"/>
      <c r="AC4" s="29"/>
      <c r="AD4" s="29"/>
      <c r="AE4" s="29"/>
      <c r="AF4" s="29"/>
    </row>
    <row r="5">
      <c r="A5" s="29"/>
      <c r="B5" s="66" t="s">
        <v>46</v>
      </c>
      <c r="C5" s="68">
        <f>C3*C4</f>
        <v>1512</v>
      </c>
      <c r="D5" s="59"/>
      <c r="E5" s="29"/>
      <c r="F5" s="29"/>
      <c r="G5" s="29"/>
      <c r="H5" s="29"/>
      <c r="I5" s="29"/>
      <c r="J5" s="29"/>
      <c r="K5" s="29"/>
      <c r="L5" s="29"/>
      <c r="M5" s="29"/>
      <c r="N5" s="62"/>
      <c r="O5" s="62"/>
      <c r="P5" s="64"/>
      <c r="Q5" s="64"/>
      <c r="R5" s="29"/>
      <c r="S5" s="29"/>
      <c r="T5" s="29"/>
      <c r="U5" s="29"/>
      <c r="V5" s="29"/>
      <c r="W5" s="29"/>
      <c r="X5" s="29"/>
      <c r="Y5" s="29"/>
      <c r="Z5" s="29"/>
      <c r="AA5" s="29"/>
      <c r="AB5" s="29"/>
      <c r="AC5" s="29"/>
      <c r="AD5" s="29"/>
      <c r="AE5" s="29"/>
      <c r="AF5" s="29"/>
    </row>
    <row r="6">
      <c r="A6" s="29"/>
      <c r="B6" s="66" t="s">
        <v>50</v>
      </c>
      <c r="C6" s="68">
        <f>'INSERT HERE'!B9*4*4</f>
        <v>112</v>
      </c>
      <c r="D6" s="59"/>
      <c r="E6" s="29"/>
      <c r="F6" s="29"/>
      <c r="G6" s="29"/>
      <c r="H6" s="29"/>
      <c r="I6" s="29"/>
      <c r="J6" s="29"/>
      <c r="K6" s="29"/>
      <c r="L6" s="29"/>
      <c r="M6" s="29"/>
      <c r="N6" s="62"/>
      <c r="O6" s="62"/>
      <c r="P6" s="64"/>
      <c r="Q6" s="64"/>
      <c r="R6" s="29"/>
      <c r="S6" s="29"/>
      <c r="T6" s="29"/>
      <c r="U6" s="29"/>
      <c r="V6" s="29"/>
      <c r="W6" s="29"/>
      <c r="X6" s="29"/>
      <c r="Y6" s="29"/>
      <c r="Z6" s="29"/>
      <c r="AA6" s="29"/>
      <c r="AB6" s="29"/>
      <c r="AC6" s="29"/>
      <c r="AD6" s="29"/>
      <c r="AE6" s="29"/>
      <c r="AF6" s="29"/>
    </row>
    <row r="7">
      <c r="A7" s="29"/>
      <c r="B7" s="75" t="s">
        <v>54</v>
      </c>
      <c r="C7" s="78">
        <f>'INSERT HERE'!B11*4*4</f>
        <v>0</v>
      </c>
      <c r="D7" s="59"/>
      <c r="E7" s="29"/>
      <c r="F7" s="29"/>
      <c r="G7" s="29"/>
      <c r="H7" s="29"/>
      <c r="I7" s="29"/>
      <c r="J7" s="29"/>
      <c r="K7" s="29"/>
      <c r="L7" s="29"/>
      <c r="M7" s="29"/>
      <c r="N7" s="62"/>
      <c r="O7" s="62"/>
      <c r="P7" s="64"/>
      <c r="Q7" s="64"/>
      <c r="R7" s="29"/>
      <c r="S7" s="29"/>
      <c r="T7" s="29"/>
      <c r="U7" s="29"/>
      <c r="V7" s="29"/>
      <c r="W7" s="29"/>
      <c r="X7" s="29"/>
      <c r="Y7" s="29"/>
      <c r="Z7" s="29"/>
      <c r="AA7" s="29"/>
      <c r="AB7" s="29"/>
      <c r="AC7" s="29"/>
      <c r="AD7" s="29"/>
      <c r="AE7" s="29"/>
      <c r="AF7" s="29"/>
    </row>
    <row r="8">
      <c r="A8" s="29"/>
      <c r="B8" s="29"/>
      <c r="C8" s="29"/>
      <c r="D8" s="59"/>
      <c r="E8" s="29"/>
      <c r="F8" s="29"/>
      <c r="G8" s="29"/>
      <c r="H8" s="29"/>
      <c r="I8" s="29"/>
      <c r="J8" s="29"/>
      <c r="K8" s="29"/>
      <c r="L8" s="29"/>
      <c r="M8" s="29"/>
      <c r="N8" s="3"/>
      <c r="O8" s="3"/>
      <c r="P8" s="4"/>
      <c r="Q8" s="4"/>
    </row>
    <row r="9">
      <c r="A9" s="80"/>
      <c r="B9" s="80" t="s">
        <v>57</v>
      </c>
      <c r="C9" s="80"/>
      <c r="D9" s="81"/>
      <c r="E9" s="80"/>
      <c r="F9" s="80"/>
      <c r="G9" s="80"/>
      <c r="H9" s="80"/>
      <c r="I9" s="80"/>
      <c r="J9" s="80"/>
      <c r="K9" s="80"/>
      <c r="L9" s="80"/>
      <c r="M9" s="80"/>
      <c r="N9" s="3"/>
      <c r="O9" s="3"/>
      <c r="P9" s="4"/>
      <c r="Q9" s="4"/>
    </row>
    <row r="10">
      <c r="A10" s="29"/>
      <c r="B10" s="34" t="s">
        <v>60</v>
      </c>
      <c r="C10" s="82" t="s">
        <v>46</v>
      </c>
      <c r="D10" s="84"/>
      <c r="E10" s="87"/>
      <c r="F10" s="87"/>
      <c r="G10" s="87"/>
      <c r="H10" s="87"/>
      <c r="I10" s="87"/>
      <c r="J10" s="87"/>
      <c r="K10" s="87"/>
      <c r="L10" s="87"/>
      <c r="M10" s="87"/>
      <c r="N10" s="3"/>
      <c r="O10" s="3"/>
      <c r="P10" s="4"/>
      <c r="Q10" s="4"/>
    </row>
    <row r="11">
      <c r="A11" s="90"/>
      <c r="B11" s="94">
        <f>C11/4</f>
        <v>378</v>
      </c>
      <c r="C11" s="96">
        <f>C5</f>
        <v>1512</v>
      </c>
      <c r="D11" s="98"/>
      <c r="E11" s="99"/>
      <c r="F11" s="99"/>
      <c r="G11" s="99"/>
      <c r="H11" s="99"/>
      <c r="I11" s="99"/>
      <c r="J11" s="99"/>
      <c r="K11" s="99"/>
      <c r="L11" s="99"/>
      <c r="M11" s="99"/>
      <c r="N11" s="3"/>
      <c r="O11" s="3"/>
      <c r="P11" s="4"/>
      <c r="Q11" s="4"/>
    </row>
    <row r="12">
      <c r="A12" s="29"/>
      <c r="B12" s="100" t="s">
        <v>70</v>
      </c>
      <c r="C12" s="29">
        <f>C3*2+C4*2</f>
        <v>166</v>
      </c>
      <c r="D12" s="104"/>
      <c r="E12" s="106"/>
      <c r="F12" s="106"/>
      <c r="G12" s="106"/>
      <c r="H12" s="107"/>
      <c r="I12" s="106"/>
      <c r="J12" s="106">
        <f>roundup(C12/100,0)</f>
        <v>2</v>
      </c>
      <c r="K12" s="51" t="s">
        <v>73</v>
      </c>
      <c r="L12" s="111">
        <v>50.0</v>
      </c>
      <c r="M12" s="114">
        <f t="shared" ref="M12:M14" si="1">L12*J12</f>
        <v>100</v>
      </c>
      <c r="N12" s="128" t="s">
        <v>78</v>
      </c>
      <c r="O12" s="3"/>
      <c r="P12" s="4"/>
      <c r="Q12" s="4"/>
    </row>
    <row r="13">
      <c r="A13" s="29"/>
      <c r="B13" s="29" t="s">
        <v>93</v>
      </c>
      <c r="C13" s="29">
        <f>B11/5</f>
        <v>75.6</v>
      </c>
      <c r="D13" s="104">
        <f>C13/25</f>
        <v>3.024</v>
      </c>
      <c r="E13" s="106"/>
      <c r="F13" s="106"/>
      <c r="G13" s="106"/>
      <c r="H13" s="107"/>
      <c r="I13" s="106"/>
      <c r="J13" s="136">
        <f t="shared" ref="J13:J14" si="2">D13</f>
        <v>3.024</v>
      </c>
      <c r="K13" s="44" t="s">
        <v>106</v>
      </c>
      <c r="L13" s="114">
        <v>25.0</v>
      </c>
      <c r="M13" s="114">
        <f t="shared" si="1"/>
        <v>75.6</v>
      </c>
      <c r="N13" s="147" t="s">
        <v>107</v>
      </c>
      <c r="O13" s="3"/>
      <c r="P13" s="4"/>
      <c r="Q13" s="4"/>
    </row>
    <row r="14">
      <c r="A14" s="29"/>
      <c r="B14" s="29" t="s">
        <v>118</v>
      </c>
      <c r="C14" s="104">
        <f>C11</f>
        <v>1512</v>
      </c>
      <c r="D14" s="104">
        <f>Roundup(C14/1000,0)</f>
        <v>2</v>
      </c>
      <c r="E14" s="29"/>
      <c r="F14" s="29"/>
      <c r="G14" s="29"/>
      <c r="H14" s="29"/>
      <c r="I14" s="106"/>
      <c r="J14" s="136">
        <f t="shared" si="2"/>
        <v>2</v>
      </c>
      <c r="K14" s="44" t="s">
        <v>121</v>
      </c>
      <c r="L14" s="114">
        <v>8.0</v>
      </c>
      <c r="M14" s="114">
        <f t="shared" si="1"/>
        <v>16</v>
      </c>
      <c r="N14" s="3"/>
      <c r="O14" s="3"/>
      <c r="P14" s="4"/>
      <c r="Q14" s="4"/>
    </row>
    <row r="15">
      <c r="A15" s="29"/>
      <c r="B15" s="29"/>
      <c r="C15" s="29"/>
      <c r="D15" s="59"/>
      <c r="E15" s="29"/>
      <c r="F15" s="29"/>
      <c r="G15" s="29"/>
      <c r="H15" s="29"/>
      <c r="I15" s="70"/>
      <c r="J15" s="70" t="s">
        <v>48</v>
      </c>
      <c r="K15" s="70"/>
      <c r="L15" s="70"/>
      <c r="M15" s="77">
        <f>SUM(M11:M14)</f>
        <v>191.6</v>
      </c>
      <c r="N15" s="3"/>
      <c r="O15" s="3"/>
      <c r="P15" s="4"/>
      <c r="Q15" s="4"/>
    </row>
    <row r="16">
      <c r="A16" s="80"/>
      <c r="B16" s="80" t="s">
        <v>52</v>
      </c>
      <c r="C16" s="80"/>
      <c r="D16" s="81"/>
      <c r="E16" s="80"/>
      <c r="F16" s="80"/>
      <c r="G16" s="80"/>
      <c r="H16" s="80"/>
      <c r="I16" s="80"/>
      <c r="J16" s="80"/>
      <c r="K16" s="80"/>
      <c r="L16" s="80"/>
      <c r="M16" s="80"/>
      <c r="N16" s="3"/>
      <c r="O16" s="3"/>
      <c r="P16" s="4"/>
      <c r="Q16" s="4"/>
    </row>
    <row r="17">
      <c r="A17" s="29"/>
      <c r="B17" s="34" t="s">
        <v>60</v>
      </c>
      <c r="C17" s="82" t="s">
        <v>46</v>
      </c>
      <c r="D17" s="84"/>
      <c r="E17" s="87"/>
      <c r="F17" s="87"/>
      <c r="G17" s="87"/>
      <c r="H17" s="87"/>
      <c r="I17" s="87"/>
      <c r="J17" s="87"/>
      <c r="K17" s="87"/>
      <c r="L17" s="87"/>
      <c r="M17" s="87"/>
      <c r="N17" s="3"/>
      <c r="O17" s="3"/>
      <c r="P17" s="4"/>
      <c r="Q17" s="4"/>
    </row>
    <row r="18">
      <c r="A18" s="90"/>
      <c r="B18" s="94">
        <f>'INSERT HERE'!B9</f>
        <v>7</v>
      </c>
      <c r="C18" s="96">
        <f>B18*4*4</f>
        <v>112</v>
      </c>
      <c r="D18" s="98"/>
      <c r="E18" s="99"/>
      <c r="F18" s="99"/>
      <c r="G18" s="99"/>
      <c r="H18" s="99"/>
      <c r="I18" s="99"/>
      <c r="J18" s="99"/>
      <c r="K18" s="99"/>
      <c r="L18" s="99"/>
      <c r="M18" s="99"/>
      <c r="N18" s="3"/>
      <c r="O18" s="3"/>
      <c r="P18" s="4"/>
      <c r="Q18" s="4"/>
    </row>
    <row r="19">
      <c r="A19" s="51" t="s">
        <v>137</v>
      </c>
      <c r="B19" s="44" t="s">
        <v>52</v>
      </c>
      <c r="C19" s="44">
        <f>C18</f>
        <v>112</v>
      </c>
      <c r="D19" s="1"/>
      <c r="E19" s="106" t="s">
        <v>138</v>
      </c>
      <c r="F19" s="154">
        <v>0.5</v>
      </c>
      <c r="G19" s="106">
        <f t="shared" ref="G19:G20" si="3">SUM(C19*F19)</f>
        <v>56</v>
      </c>
      <c r="H19" s="107">
        <f t="shared" ref="H19:H20" si="4">SUM(G19/27)</f>
        <v>2.074074074</v>
      </c>
      <c r="I19" s="107"/>
      <c r="J19" s="159">
        <f t="shared" ref="J19:J20" si="5">ROUNDUP(H19,0)</f>
        <v>3</v>
      </c>
      <c r="K19" s="114" t="s">
        <v>4</v>
      </c>
      <c r="L19" s="114">
        <v>35.0</v>
      </c>
      <c r="M19" s="114">
        <f t="shared" ref="M19:M20" si="6">L19*J19</f>
        <v>105</v>
      </c>
      <c r="N19" s="147" t="s">
        <v>143</v>
      </c>
      <c r="O19" s="3"/>
      <c r="P19" s="4"/>
      <c r="Q19" s="4"/>
    </row>
    <row r="20">
      <c r="A20" s="51" t="s">
        <v>147</v>
      </c>
      <c r="B20" s="44" t="s">
        <v>148</v>
      </c>
      <c r="C20" s="44">
        <f>C18</f>
        <v>112</v>
      </c>
      <c r="D20" s="1"/>
      <c r="E20" s="106" t="s">
        <v>138</v>
      </c>
      <c r="F20" s="106">
        <v>0.18</v>
      </c>
      <c r="G20" s="106">
        <f t="shared" si="3"/>
        <v>20.16</v>
      </c>
      <c r="H20" s="107">
        <f t="shared" si="4"/>
        <v>0.7466666667</v>
      </c>
      <c r="I20" s="107"/>
      <c r="J20" s="159">
        <f t="shared" si="5"/>
        <v>1</v>
      </c>
      <c r="K20" s="114" t="s">
        <v>4</v>
      </c>
      <c r="L20" s="114">
        <v>28.0</v>
      </c>
      <c r="M20" s="114">
        <f t="shared" si="6"/>
        <v>28</v>
      </c>
      <c r="N20" s="147" t="s">
        <v>150</v>
      </c>
      <c r="O20" s="3"/>
      <c r="P20" s="4"/>
      <c r="Q20" s="4"/>
    </row>
    <row r="21">
      <c r="A21" s="44"/>
      <c r="B21" s="44" t="s">
        <v>155</v>
      </c>
      <c r="C21" s="44">
        <f>(J20+J19)/18</f>
        <v>0.2222222222</v>
      </c>
      <c r="D21" s="1"/>
      <c r="E21" s="106"/>
      <c r="F21" s="106"/>
      <c r="G21" s="106"/>
      <c r="H21" s="107"/>
      <c r="I21" s="107"/>
      <c r="J21" s="159" t="str">
        <f>H21</f>
        <v/>
      </c>
      <c r="K21" s="114"/>
      <c r="L21" s="111">
        <v>75.0</v>
      </c>
      <c r="M21" s="114">
        <f>L21*C21</f>
        <v>16.66666667</v>
      </c>
      <c r="N21" s="147" t="s">
        <v>143</v>
      </c>
      <c r="O21" s="3"/>
      <c r="P21" s="4"/>
      <c r="Q21" s="4"/>
    </row>
    <row r="22">
      <c r="D22" s="1"/>
      <c r="E22" s="106"/>
      <c r="F22" s="106"/>
      <c r="G22" s="106"/>
      <c r="H22" s="107"/>
      <c r="I22" s="70"/>
      <c r="J22" s="70" t="s">
        <v>48</v>
      </c>
      <c r="K22" s="70"/>
      <c r="L22" s="70"/>
      <c r="M22" s="77">
        <f>SUM(M19:M21)</f>
        <v>149.6666667</v>
      </c>
      <c r="N22" s="3"/>
      <c r="O22" s="3"/>
      <c r="P22" s="4"/>
      <c r="Q22" s="4"/>
    </row>
    <row r="23">
      <c r="A23" s="80"/>
      <c r="B23" s="80" t="s">
        <v>55</v>
      </c>
      <c r="C23" s="80"/>
      <c r="D23" s="81"/>
      <c r="E23" s="80"/>
      <c r="F23" s="80"/>
      <c r="G23" s="80"/>
      <c r="H23" s="80"/>
      <c r="I23" s="80"/>
      <c r="J23" s="80"/>
      <c r="K23" s="80"/>
      <c r="L23" s="80"/>
      <c r="M23" s="80"/>
      <c r="N23" s="3"/>
      <c r="O23" s="3"/>
      <c r="P23" s="4"/>
      <c r="Q23" s="4"/>
    </row>
    <row r="24">
      <c r="A24" s="29"/>
      <c r="B24" s="34" t="s">
        <v>60</v>
      </c>
      <c r="C24" s="82" t="s">
        <v>46</v>
      </c>
      <c r="D24" s="84"/>
      <c r="E24" s="87"/>
      <c r="F24" s="87"/>
      <c r="G24" s="87"/>
      <c r="H24" s="87"/>
      <c r="I24" s="87"/>
      <c r="J24" s="87"/>
      <c r="K24" s="87"/>
      <c r="L24" s="87"/>
      <c r="M24" s="87"/>
      <c r="N24" s="3"/>
      <c r="O24" s="3"/>
      <c r="P24" s="4"/>
      <c r="Q24" s="4"/>
    </row>
    <row r="25">
      <c r="A25" s="90"/>
      <c r="B25" s="94">
        <f>C25/16</f>
        <v>94.5</v>
      </c>
      <c r="C25" s="96">
        <f>'INSERT HERE'!B5*'INSERT HERE'!B7</f>
        <v>1512</v>
      </c>
      <c r="D25" s="98"/>
      <c r="E25" s="99"/>
      <c r="F25" s="99"/>
      <c r="G25" s="99"/>
      <c r="H25" s="99"/>
      <c r="I25" s="99"/>
      <c r="J25" s="99"/>
      <c r="K25" s="99"/>
      <c r="L25" s="99"/>
      <c r="M25" s="99"/>
      <c r="N25" s="187" t="s">
        <v>168</v>
      </c>
      <c r="O25" s="3"/>
      <c r="P25" s="4"/>
      <c r="Q25" s="4"/>
    </row>
    <row r="26">
      <c r="A26" s="44"/>
      <c r="B26" s="44" t="s">
        <v>171</v>
      </c>
      <c r="C26" s="44">
        <f>C25</f>
        <v>1512</v>
      </c>
      <c r="D26" s="1"/>
      <c r="E26" s="106" t="s">
        <v>138</v>
      </c>
      <c r="F26" s="106">
        <v>0.17</v>
      </c>
      <c r="G26" s="106">
        <f>SUM(C25*F26)</f>
        <v>257.04</v>
      </c>
      <c r="H26" s="107">
        <f t="shared" ref="H26:H27" si="7">SUM(G26/27)</f>
        <v>9.52</v>
      </c>
      <c r="I26" s="44">
        <f t="shared" ref="I26:I27" si="8">H26*1.4</f>
        <v>13.328</v>
      </c>
      <c r="J26" s="159">
        <f t="shared" ref="J26:J27" si="9">ROUNDUP(I26,0)</f>
        <v>14</v>
      </c>
      <c r="K26" s="114" t="s">
        <v>5</v>
      </c>
      <c r="L26" s="114">
        <v>52.5</v>
      </c>
      <c r="M26" s="114">
        <f t="shared" ref="M26:M30" si="10">L26*J26</f>
        <v>735</v>
      </c>
      <c r="N26" s="3" t="s">
        <v>175</v>
      </c>
      <c r="O26" s="197" t="s">
        <v>176</v>
      </c>
      <c r="P26" s="4" t="s">
        <v>179</v>
      </c>
      <c r="Q26" s="147" t="s">
        <v>143</v>
      </c>
    </row>
    <row r="27">
      <c r="A27" s="44"/>
      <c r="B27" s="44" t="s">
        <v>181</v>
      </c>
      <c r="C27" s="44">
        <f>C25</f>
        <v>1512</v>
      </c>
      <c r="D27" s="1"/>
      <c r="E27" s="106" t="s">
        <v>138</v>
      </c>
      <c r="F27" s="106">
        <v>0.17</v>
      </c>
      <c r="G27" s="106">
        <f>SUM(C25*F27)</f>
        <v>257.04</v>
      </c>
      <c r="H27" s="107">
        <f t="shared" si="7"/>
        <v>9.52</v>
      </c>
      <c r="I27" s="44">
        <f t="shared" si="8"/>
        <v>13.328</v>
      </c>
      <c r="J27" s="159">
        <f t="shared" si="9"/>
        <v>14</v>
      </c>
      <c r="K27" s="114" t="s">
        <v>5</v>
      </c>
      <c r="L27" s="114">
        <v>35.0</v>
      </c>
      <c r="M27" s="114">
        <f t="shared" si="10"/>
        <v>490</v>
      </c>
      <c r="N27" s="3" t="s">
        <v>175</v>
      </c>
      <c r="O27" s="197" t="s">
        <v>176</v>
      </c>
      <c r="P27" s="4" t="s">
        <v>179</v>
      </c>
      <c r="Q27" s="147" t="s">
        <v>143</v>
      </c>
    </row>
    <row r="28">
      <c r="A28" s="44"/>
      <c r="B28" s="20" t="s">
        <v>185</v>
      </c>
      <c r="C28" s="109">
        <f>C25</f>
        <v>1512</v>
      </c>
      <c r="D28" s="20"/>
      <c r="E28" s="125" t="s">
        <v>138</v>
      </c>
      <c r="F28" s="125"/>
      <c r="G28" s="125"/>
      <c r="H28" s="199"/>
      <c r="I28" s="199"/>
      <c r="J28" s="159">
        <f>ROUNDUP(C28/400,0)</f>
        <v>4</v>
      </c>
      <c r="K28" s="203" t="s">
        <v>192</v>
      </c>
      <c r="L28" s="204">
        <v>50.0</v>
      </c>
      <c r="M28" s="204">
        <f t="shared" si="10"/>
        <v>200</v>
      </c>
      <c r="N28" s="208" t="s">
        <v>194</v>
      </c>
      <c r="O28" s="3"/>
      <c r="P28" s="4"/>
      <c r="Q28" s="4"/>
    </row>
    <row r="29">
      <c r="A29" s="44"/>
      <c r="B29" s="20" t="s">
        <v>200</v>
      </c>
      <c r="C29" s="109">
        <f>C25*0.2</f>
        <v>302.4</v>
      </c>
      <c r="D29" s="20"/>
      <c r="E29" s="106" t="s">
        <v>204</v>
      </c>
      <c r="F29" s="125"/>
      <c r="G29" s="125"/>
      <c r="H29" s="199"/>
      <c r="I29" s="199"/>
      <c r="J29" s="213">
        <f>ROUNDUP(C29/100,0)</f>
        <v>4</v>
      </c>
      <c r="K29" s="204" t="s">
        <v>206</v>
      </c>
      <c r="L29" s="204">
        <v>20.0</v>
      </c>
      <c r="M29" s="204">
        <f t="shared" si="10"/>
        <v>80</v>
      </c>
      <c r="N29" s="218" t="s">
        <v>207</v>
      </c>
      <c r="O29" s="3"/>
      <c r="P29" s="4"/>
      <c r="Q29" s="4"/>
    </row>
    <row r="30">
      <c r="A30" s="44"/>
      <c r="B30" s="44" t="s">
        <v>155</v>
      </c>
      <c r="C30" s="44"/>
      <c r="D30" s="1"/>
      <c r="E30" s="106"/>
      <c r="F30" s="106"/>
      <c r="G30" s="106"/>
      <c r="H30" s="107">
        <f>SUM(H26:H27)</f>
        <v>19.04</v>
      </c>
      <c r="I30" s="107"/>
      <c r="J30" s="44">
        <f>ROUNDUP(H30/24,0)</f>
        <v>1</v>
      </c>
      <c r="K30" s="114" t="s">
        <v>221</v>
      </c>
      <c r="L30" s="114">
        <v>50.0</v>
      </c>
      <c r="M30" s="114">
        <f t="shared" si="10"/>
        <v>50</v>
      </c>
      <c r="N30" s="197" t="s">
        <v>176</v>
      </c>
      <c r="O30" s="4" t="s">
        <v>179</v>
      </c>
      <c r="P30" s="147" t="s">
        <v>143</v>
      </c>
      <c r="Q30" s="4"/>
    </row>
    <row r="31">
      <c r="D31" s="1"/>
      <c r="I31" s="70"/>
      <c r="J31" s="70" t="s">
        <v>48</v>
      </c>
      <c r="K31" s="70"/>
      <c r="L31" s="70"/>
      <c r="M31" s="77">
        <f>SUM(M25:M30)</f>
        <v>1555</v>
      </c>
      <c r="N31" s="3"/>
      <c r="O31" s="3"/>
      <c r="P31" s="4"/>
      <c r="Q31" s="4"/>
    </row>
    <row r="32">
      <c r="A32" s="80"/>
      <c r="B32" s="177" t="s">
        <v>54</v>
      </c>
      <c r="C32" s="80"/>
      <c r="D32" s="81"/>
      <c r="E32" s="80"/>
      <c r="F32" s="80"/>
      <c r="G32" s="80"/>
      <c r="H32" s="80"/>
      <c r="I32" s="80"/>
      <c r="J32" s="80"/>
      <c r="K32" s="80"/>
      <c r="L32" s="80"/>
      <c r="M32" s="80"/>
      <c r="N32" s="3"/>
      <c r="O32" s="3"/>
      <c r="P32" s="4"/>
      <c r="Q32" s="4"/>
    </row>
    <row r="33">
      <c r="A33" s="29"/>
      <c r="B33" s="34" t="s">
        <v>60</v>
      </c>
      <c r="C33" s="82" t="s">
        <v>46</v>
      </c>
      <c r="D33" s="84"/>
      <c r="E33" s="87"/>
      <c r="F33" s="87"/>
      <c r="G33" s="87"/>
      <c r="H33" s="87"/>
      <c r="I33" s="87"/>
      <c r="J33" s="87"/>
      <c r="K33" s="87"/>
      <c r="L33" s="87"/>
      <c r="M33" s="87"/>
      <c r="N33" s="3"/>
      <c r="O33" s="3"/>
      <c r="P33" s="4"/>
      <c r="Q33" s="4"/>
    </row>
    <row r="34">
      <c r="A34" s="90"/>
      <c r="B34" s="94">
        <f>C7/16</f>
        <v>0</v>
      </c>
      <c r="C34" s="96">
        <f>C7</f>
        <v>0</v>
      </c>
      <c r="D34" s="98"/>
      <c r="E34" s="99"/>
      <c r="F34" s="99"/>
      <c r="G34" s="99"/>
      <c r="H34" s="99"/>
      <c r="I34" s="99"/>
      <c r="J34" s="99"/>
      <c r="K34" s="99"/>
      <c r="L34" s="99"/>
      <c r="M34" s="99"/>
      <c r="N34" s="3"/>
      <c r="O34" s="3"/>
      <c r="P34" s="4"/>
      <c r="Q34" s="4"/>
    </row>
    <row r="35">
      <c r="A35" s="83" t="s">
        <v>229</v>
      </c>
      <c r="B35" s="44" t="s">
        <v>148</v>
      </c>
      <c r="C35" s="44">
        <f>C34</f>
        <v>0</v>
      </c>
      <c r="D35" s="1"/>
      <c r="E35" s="106" t="s">
        <v>138</v>
      </c>
      <c r="F35" s="154">
        <v>0.33</v>
      </c>
      <c r="G35" s="106">
        <f>SUM(C35*F35)</f>
        <v>0</v>
      </c>
      <c r="H35" s="107">
        <f>SUM(G35/27)</f>
        <v>0</v>
      </c>
      <c r="I35" s="107"/>
      <c r="J35" s="159">
        <f>ROUNDUP(H35,0)</f>
        <v>0</v>
      </c>
      <c r="K35" s="114" t="s">
        <v>4</v>
      </c>
      <c r="L35" s="114">
        <v>28.0</v>
      </c>
      <c r="M35" s="114">
        <f>L35*J35</f>
        <v>0</v>
      </c>
      <c r="N35" s="147" t="s">
        <v>150</v>
      </c>
      <c r="O35" s="3"/>
      <c r="P35" s="4"/>
      <c r="Q35" s="4"/>
    </row>
    <row r="36">
      <c r="D36" s="1"/>
      <c r="N36" s="3"/>
      <c r="O36" s="3"/>
      <c r="P36" s="4"/>
      <c r="Q36" s="4"/>
    </row>
    <row r="37">
      <c r="D37" s="1"/>
      <c r="N37" s="3"/>
      <c r="O37" s="3"/>
      <c r="P37" s="4"/>
      <c r="Q37" s="4"/>
    </row>
    <row r="38">
      <c r="A38" s="80"/>
      <c r="B38" s="80" t="s">
        <v>240</v>
      </c>
      <c r="C38" s="80"/>
      <c r="D38" s="81"/>
      <c r="E38" s="80"/>
      <c r="F38" s="80"/>
      <c r="G38" s="80"/>
      <c r="H38" s="80"/>
      <c r="I38" s="80"/>
      <c r="J38" s="80"/>
      <c r="K38" s="80"/>
      <c r="L38" s="80"/>
      <c r="M38" s="80"/>
      <c r="N38" s="3"/>
      <c r="O38" s="3"/>
      <c r="P38" s="4"/>
      <c r="Q38" s="4"/>
    </row>
    <row r="39">
      <c r="A39" s="117"/>
      <c r="B39" s="117" t="s">
        <v>242</v>
      </c>
      <c r="C39" s="225">
        <f>'INSERT HERE'!C30</f>
        <v>28</v>
      </c>
      <c r="D39" s="1"/>
      <c r="E39" s="114" t="s">
        <v>166</v>
      </c>
      <c r="F39" s="114"/>
      <c r="G39" s="107"/>
      <c r="H39" s="114"/>
      <c r="I39" s="44"/>
      <c r="J39" s="159">
        <f t="shared" ref="J39:J42" si="11">C39</f>
        <v>28</v>
      </c>
      <c r="K39" s="124" t="str">
        <f t="shared" ref="K39:K42" si="12">E39</f>
        <v>EA</v>
      </c>
      <c r="L39" s="114">
        <v>10.0</v>
      </c>
      <c r="M39" s="114">
        <f t="shared" ref="M39:M42" si="13">L39*J39</f>
        <v>280</v>
      </c>
      <c r="N39" s="3"/>
      <c r="O39" s="3"/>
      <c r="P39" s="4"/>
      <c r="Q39" s="4"/>
    </row>
    <row r="40">
      <c r="A40" s="117"/>
      <c r="B40" s="117" t="s">
        <v>90</v>
      </c>
      <c r="C40" s="225">
        <f>'INSERT HERE'!C31</f>
        <v>10</v>
      </c>
      <c r="D40" s="1"/>
      <c r="E40" s="44" t="s">
        <v>166</v>
      </c>
      <c r="I40" s="44"/>
      <c r="J40" s="44">
        <f t="shared" si="11"/>
        <v>10</v>
      </c>
      <c r="K40" s="44" t="str">
        <f t="shared" si="12"/>
        <v>EA</v>
      </c>
      <c r="L40" s="114">
        <v>50.0</v>
      </c>
      <c r="M40" s="114">
        <f t="shared" si="13"/>
        <v>500</v>
      </c>
      <c r="N40" s="3"/>
      <c r="O40" s="3"/>
      <c r="P40" s="4"/>
      <c r="Q40" s="4"/>
    </row>
    <row r="41">
      <c r="A41" s="117"/>
      <c r="B41" s="117" t="s">
        <v>96</v>
      </c>
      <c r="C41" s="225">
        <f>'INSERT HERE'!C32</f>
        <v>2</v>
      </c>
      <c r="D41" s="1"/>
      <c r="E41" s="44" t="s">
        <v>166</v>
      </c>
      <c r="I41" s="44"/>
      <c r="J41" s="44">
        <f t="shared" si="11"/>
        <v>2</v>
      </c>
      <c r="K41" s="44" t="str">
        <f t="shared" si="12"/>
        <v>EA</v>
      </c>
      <c r="L41" s="114">
        <v>100.0</v>
      </c>
      <c r="M41" s="114">
        <f t="shared" si="13"/>
        <v>200</v>
      </c>
      <c r="N41" s="3"/>
      <c r="O41" s="3"/>
      <c r="P41" s="4"/>
      <c r="Q41" s="4"/>
    </row>
    <row r="42">
      <c r="A42" s="117"/>
      <c r="B42" s="117" t="s">
        <v>105</v>
      </c>
      <c r="C42" s="225">
        <f>'INSERT HERE'!C33</f>
        <v>0</v>
      </c>
      <c r="D42" s="1"/>
      <c r="E42" s="44" t="s">
        <v>166</v>
      </c>
      <c r="I42" s="44"/>
      <c r="J42" s="44">
        <f t="shared" si="11"/>
        <v>0</v>
      </c>
      <c r="K42" s="44" t="str">
        <f t="shared" si="12"/>
        <v>EA</v>
      </c>
      <c r="L42" s="114">
        <v>75.0</v>
      </c>
      <c r="M42" s="114">
        <f t="shared" si="13"/>
        <v>0</v>
      </c>
      <c r="N42" s="3"/>
      <c r="O42" s="3"/>
      <c r="P42" s="4"/>
      <c r="Q42" s="4"/>
    </row>
    <row r="43">
      <c r="D43" s="1"/>
      <c r="I43" s="70"/>
      <c r="J43" s="70" t="s">
        <v>48</v>
      </c>
      <c r="K43" s="70"/>
      <c r="L43" s="70"/>
      <c r="M43" s="77">
        <f>SUM(M39:M42)</f>
        <v>980</v>
      </c>
      <c r="N43" s="3"/>
      <c r="O43" s="3"/>
      <c r="P43" s="4"/>
      <c r="Q43" s="4"/>
    </row>
    <row r="44">
      <c r="D44" s="1"/>
      <c r="N44" s="3"/>
      <c r="O44" s="3"/>
      <c r="P44" s="4"/>
      <c r="Q44" s="4"/>
    </row>
    <row r="45">
      <c r="D45" s="1"/>
      <c r="N45" s="3"/>
      <c r="O45" s="3"/>
      <c r="P45" s="4"/>
      <c r="Q45" s="4"/>
    </row>
    <row r="46">
      <c r="A46" s="80"/>
      <c r="B46" s="80" t="s">
        <v>256</v>
      </c>
      <c r="C46" s="80"/>
      <c r="D46" s="81"/>
      <c r="E46" s="80"/>
      <c r="F46" s="80"/>
      <c r="G46" s="80"/>
      <c r="H46" s="80"/>
      <c r="I46" s="80"/>
      <c r="J46" s="80"/>
      <c r="K46" s="80"/>
      <c r="L46" s="80"/>
      <c r="M46" s="80"/>
      <c r="N46" s="3"/>
      <c r="O46" s="3"/>
      <c r="P46" s="4"/>
      <c r="Q46" s="4"/>
    </row>
    <row r="47">
      <c r="A47" s="29"/>
      <c r="B47" s="34" t="s">
        <v>9</v>
      </c>
      <c r="C47" s="82" t="s">
        <v>46</v>
      </c>
      <c r="D47" s="84"/>
      <c r="E47" s="87"/>
      <c r="F47" s="87"/>
      <c r="G47" s="87"/>
      <c r="H47" s="87"/>
      <c r="I47" s="87"/>
      <c r="J47" s="87"/>
      <c r="K47" s="87"/>
      <c r="L47" s="87"/>
      <c r="M47" s="87"/>
      <c r="N47" s="3"/>
      <c r="O47" s="3"/>
      <c r="P47" s="4"/>
      <c r="Q47" s="4"/>
    </row>
    <row r="48">
      <c r="A48" s="90"/>
      <c r="B48" s="94">
        <f>'INSERT HERE'!B37</f>
        <v>0</v>
      </c>
      <c r="C48" s="96">
        <f>B48*4*1</f>
        <v>0</v>
      </c>
      <c r="D48" s="98"/>
      <c r="E48" s="99"/>
      <c r="F48" s="99"/>
      <c r="G48" s="99"/>
      <c r="H48" s="99"/>
      <c r="I48" s="99"/>
      <c r="J48" s="99"/>
      <c r="K48" s="99"/>
      <c r="L48" s="99"/>
      <c r="M48" s="99"/>
      <c r="N48" s="3"/>
      <c r="O48" s="3"/>
      <c r="P48" s="4"/>
      <c r="Q48" s="4"/>
    </row>
    <row r="49">
      <c r="A49" s="44"/>
      <c r="B49" s="44" t="s">
        <v>264</v>
      </c>
      <c r="C49" s="44">
        <f>B48</f>
        <v>0</v>
      </c>
      <c r="D49" s="1"/>
      <c r="E49" s="106" t="s">
        <v>166</v>
      </c>
      <c r="F49" s="106"/>
      <c r="G49" s="106"/>
      <c r="H49" s="107"/>
      <c r="I49" s="107"/>
      <c r="J49" s="107">
        <f>C49</f>
        <v>0</v>
      </c>
      <c r="K49" s="114" t="str">
        <f>E49</f>
        <v>EA</v>
      </c>
      <c r="L49" s="114">
        <v>70.0</v>
      </c>
      <c r="M49" s="114">
        <f t="shared" ref="M49:M50" si="14">L49*J49</f>
        <v>0</v>
      </c>
      <c r="N49" s="147" t="s">
        <v>270</v>
      </c>
      <c r="O49" s="3"/>
      <c r="P49" s="4"/>
      <c r="Q49" s="4"/>
    </row>
    <row r="50">
      <c r="A50" s="44"/>
      <c r="B50" s="240" t="s">
        <v>271</v>
      </c>
      <c r="C50" s="44">
        <f>C48</f>
        <v>0</v>
      </c>
      <c r="D50" s="1"/>
      <c r="E50" s="154" t="s">
        <v>3</v>
      </c>
      <c r="F50" s="106">
        <v>1.0</v>
      </c>
      <c r="G50" s="106">
        <f>C50</f>
        <v>0</v>
      </c>
      <c r="H50" s="107">
        <f>SUM(G50/27)</f>
        <v>0</v>
      </c>
      <c r="I50" s="44">
        <f>H50*1.4</f>
        <v>0</v>
      </c>
      <c r="J50" s="107">
        <f>ROUNDUP(I50,0)</f>
        <v>0</v>
      </c>
      <c r="K50" s="114" t="s">
        <v>5</v>
      </c>
      <c r="L50" s="114">
        <v>52.5</v>
      </c>
      <c r="M50" s="114">
        <f t="shared" si="14"/>
        <v>0</v>
      </c>
      <c r="N50" s="243" t="s">
        <v>276</v>
      </c>
      <c r="O50" s="3"/>
      <c r="P50" s="4"/>
      <c r="Q50" s="4"/>
    </row>
    <row r="51">
      <c r="A51" s="44"/>
      <c r="B51" s="245" t="s">
        <v>277</v>
      </c>
      <c r="C51" s="44"/>
      <c r="D51" s="1"/>
      <c r="E51" s="154"/>
      <c r="F51" s="106"/>
      <c r="G51" s="106"/>
      <c r="H51" s="107"/>
      <c r="I51" s="44"/>
      <c r="J51" s="107"/>
      <c r="K51" s="114"/>
      <c r="L51" s="114"/>
      <c r="M51" s="114"/>
      <c r="N51" s="246"/>
      <c r="O51" s="3"/>
      <c r="P51" s="4"/>
      <c r="Q51" s="4"/>
    </row>
    <row r="52">
      <c r="A52" s="44"/>
      <c r="B52" s="245" t="s">
        <v>279</v>
      </c>
      <c r="C52" s="44"/>
      <c r="D52" s="1"/>
      <c r="E52" s="154"/>
      <c r="F52" s="106"/>
      <c r="G52" s="106"/>
      <c r="H52" s="107"/>
      <c r="I52" s="44"/>
      <c r="J52" s="107"/>
      <c r="K52" s="114"/>
      <c r="L52" s="114"/>
      <c r="M52" s="114"/>
      <c r="N52" s="246"/>
      <c r="O52" s="3"/>
      <c r="P52" s="4"/>
      <c r="Q52" s="4"/>
    </row>
    <row r="53">
      <c r="A53" s="44"/>
      <c r="B53" s="245" t="s">
        <v>280</v>
      </c>
      <c r="C53" s="44"/>
      <c r="D53" s="1"/>
      <c r="E53" s="154"/>
      <c r="F53" s="106"/>
      <c r="G53" s="106"/>
      <c r="H53" s="107"/>
      <c r="I53" s="44"/>
      <c r="J53" s="107"/>
      <c r="K53" s="114"/>
      <c r="L53" s="114"/>
      <c r="M53" s="114"/>
      <c r="N53" s="246"/>
      <c r="O53" s="3"/>
      <c r="P53" s="4"/>
      <c r="Q53" s="4"/>
    </row>
    <row r="54">
      <c r="D54" s="1"/>
      <c r="I54" s="70"/>
      <c r="J54" s="70" t="s">
        <v>48</v>
      </c>
      <c r="K54" s="70"/>
      <c r="L54" s="70"/>
      <c r="M54" s="77">
        <f>SUM(M48:M50)</f>
        <v>0</v>
      </c>
      <c r="N54" s="3"/>
      <c r="O54" s="3"/>
      <c r="P54" s="4"/>
      <c r="Q54" s="4"/>
    </row>
    <row r="55">
      <c r="B55" s="247" t="s">
        <v>281</v>
      </c>
      <c r="C55" s="247"/>
      <c r="D55" s="247"/>
      <c r="E55" s="247"/>
      <c r="F55" s="247"/>
      <c r="G55" s="247"/>
      <c r="H55" s="247"/>
      <c r="I55" s="247"/>
      <c r="J55" s="247"/>
      <c r="K55" s="247"/>
      <c r="L55" s="247"/>
      <c r="M55" s="247"/>
      <c r="N55" s="4"/>
      <c r="O55" s="4"/>
      <c r="P55" s="4"/>
      <c r="Q55" s="4"/>
      <c r="R55" s="106"/>
      <c r="S55" s="106"/>
      <c r="T55" s="107"/>
      <c r="U55" s="107"/>
      <c r="V55" s="114"/>
      <c r="W55" s="114"/>
      <c r="X55" s="114"/>
      <c r="Y55" s="114"/>
    </row>
    <row r="56">
      <c r="B56" s="83" t="s">
        <v>286</v>
      </c>
      <c r="O56" s="3"/>
      <c r="P56" s="4"/>
      <c r="Q56" s="4"/>
    </row>
    <row r="57">
      <c r="B57" s="83" t="s">
        <v>287</v>
      </c>
      <c r="O57" s="3"/>
      <c r="P57" s="4"/>
      <c r="Q57" s="4"/>
    </row>
    <row r="58">
      <c r="B58" s="83" t="s">
        <v>288</v>
      </c>
      <c r="O58" s="3"/>
      <c r="P58" s="4"/>
      <c r="Q58" s="4"/>
    </row>
    <row r="59">
      <c r="B59" s="83" t="s">
        <v>290</v>
      </c>
      <c r="O59" s="3"/>
      <c r="P59" s="4"/>
      <c r="Q59" s="4"/>
    </row>
    <row r="60">
      <c r="B60" s="83" t="s">
        <v>291</v>
      </c>
      <c r="O60" s="3"/>
      <c r="P60" s="4"/>
      <c r="Q60" s="4"/>
    </row>
    <row r="61">
      <c r="B61" s="83" t="s">
        <v>292</v>
      </c>
      <c r="O61" s="3"/>
      <c r="P61" s="4"/>
      <c r="Q61" s="4"/>
    </row>
    <row r="62">
      <c r="B62" s="83" t="s">
        <v>293</v>
      </c>
      <c r="O62" s="3"/>
      <c r="P62" s="4"/>
      <c r="Q62" s="4"/>
    </row>
    <row r="63">
      <c r="A63" s="80"/>
      <c r="B63" s="177" t="s">
        <v>294</v>
      </c>
      <c r="C63" s="80"/>
      <c r="D63" s="80"/>
      <c r="E63" s="80"/>
      <c r="F63" s="80"/>
      <c r="G63" s="80"/>
      <c r="H63" s="80"/>
      <c r="I63" s="80"/>
      <c r="J63" s="80"/>
      <c r="K63" s="80"/>
      <c r="L63" s="80"/>
      <c r="M63" s="80"/>
      <c r="N63" s="3"/>
      <c r="O63" s="3"/>
      <c r="P63" s="4"/>
      <c r="Q63" s="4"/>
    </row>
    <row r="64">
      <c r="B64" s="198" t="s">
        <v>6</v>
      </c>
      <c r="C64" s="250">
        <f>'INSERT HERE'!F19</f>
        <v>0</v>
      </c>
      <c r="D64" s="1"/>
      <c r="N64" s="3"/>
      <c r="O64" s="3"/>
      <c r="P64" s="4"/>
      <c r="Q64" s="4"/>
    </row>
    <row r="65">
      <c r="B65" s="198" t="s">
        <v>296</v>
      </c>
      <c r="C65" s="76">
        <f>C64/12</f>
        <v>0</v>
      </c>
      <c r="D65" s="1"/>
      <c r="E65" s="198"/>
      <c r="F65" s="8"/>
      <c r="J65" s="76">
        <f>ROUNDUP(C65+C67,0)</f>
        <v>0</v>
      </c>
      <c r="K65" s="83" t="s">
        <v>166</v>
      </c>
      <c r="L65" s="111">
        <v>5.0</v>
      </c>
      <c r="M65" s="114">
        <f>L65*J65</f>
        <v>0</v>
      </c>
      <c r="N65" s="20"/>
      <c r="O65" s="3"/>
      <c r="P65" s="4"/>
      <c r="Q65" s="4"/>
    </row>
    <row r="66">
      <c r="A66" s="83" t="s">
        <v>298</v>
      </c>
      <c r="B66" s="83"/>
      <c r="C66" s="250">
        <f>'INSERT HERE'!F20</f>
        <v>0</v>
      </c>
      <c r="D66" s="1"/>
      <c r="E66" s="83"/>
      <c r="K66" s="83"/>
      <c r="L66" s="111"/>
      <c r="M66" s="114"/>
      <c r="N66" s="20"/>
      <c r="O66" s="3"/>
      <c r="P66" s="4"/>
      <c r="Q66" s="4"/>
    </row>
    <row r="67">
      <c r="B67" s="83" t="s">
        <v>301</v>
      </c>
      <c r="C67" s="76">
        <f>ROUNDUP(D67/3,0)/8</f>
        <v>0</v>
      </c>
      <c r="D67" s="1">
        <f>C64/5</f>
        <v>0</v>
      </c>
      <c r="E67" s="83"/>
      <c r="J67" s="76">
        <f>ROUNDUP(C67,0)</f>
        <v>0</v>
      </c>
      <c r="K67" s="83" t="s">
        <v>166</v>
      </c>
      <c r="L67" s="111">
        <v>5.0</v>
      </c>
      <c r="M67" s="114">
        <f t="shared" ref="M67:M70" si="15">L67*J67</f>
        <v>0</v>
      </c>
      <c r="N67" s="20"/>
      <c r="O67" s="3"/>
      <c r="P67" s="4"/>
      <c r="Q67" s="4"/>
    </row>
    <row r="68">
      <c r="B68" s="83" t="s">
        <v>304</v>
      </c>
      <c r="C68" s="76">
        <f>D67</f>
        <v>0</v>
      </c>
      <c r="D68" s="1"/>
      <c r="E68" s="83"/>
      <c r="J68" s="76">
        <f t="shared" ref="J68:J70" si="16">C68</f>
        <v>0</v>
      </c>
      <c r="K68" s="83" t="s">
        <v>166</v>
      </c>
      <c r="L68" s="111">
        <v>3.5</v>
      </c>
      <c r="M68" s="114">
        <f t="shared" si="15"/>
        <v>0</v>
      </c>
      <c r="N68" s="253" t="s">
        <v>78</v>
      </c>
      <c r="O68" s="3"/>
      <c r="P68" s="4"/>
      <c r="Q68" s="4"/>
    </row>
    <row r="69">
      <c r="B69" s="198" t="s">
        <v>308</v>
      </c>
      <c r="C69" s="76">
        <f>C68*2</f>
        <v>0</v>
      </c>
      <c r="D69" s="1"/>
      <c r="E69" s="198"/>
      <c r="F69" s="8"/>
      <c r="J69" s="76">
        <f t="shared" si="16"/>
        <v>0</v>
      </c>
      <c r="K69" s="83" t="s">
        <v>166</v>
      </c>
      <c r="L69" s="111">
        <v>0.75</v>
      </c>
      <c r="M69" s="114">
        <f t="shared" si="15"/>
        <v>0</v>
      </c>
      <c r="N69" s="255" t="s">
        <v>78</v>
      </c>
      <c r="O69" s="3"/>
      <c r="P69" s="4"/>
      <c r="Q69" s="4"/>
    </row>
    <row r="70">
      <c r="B70" s="83" t="s">
        <v>312</v>
      </c>
      <c r="C70" s="76">
        <f>C68*2</f>
        <v>0</v>
      </c>
      <c r="D70" s="1"/>
      <c r="E70" s="83"/>
      <c r="J70" s="76">
        <f t="shared" si="16"/>
        <v>0</v>
      </c>
      <c r="K70" s="83" t="s">
        <v>166</v>
      </c>
      <c r="L70" s="111">
        <v>0.75</v>
      </c>
      <c r="M70" s="114">
        <f t="shared" si="15"/>
        <v>0</v>
      </c>
      <c r="N70" s="253" t="s">
        <v>78</v>
      </c>
      <c r="O70" s="3"/>
      <c r="P70" s="4"/>
      <c r="Q70" s="4"/>
    </row>
    <row r="71">
      <c r="A71" s="83" t="s">
        <v>316</v>
      </c>
      <c r="C71" s="250">
        <f>'INSERT HERE'!F21</f>
        <v>0</v>
      </c>
      <c r="O71" s="3"/>
      <c r="P71" s="4"/>
      <c r="Q71" s="4"/>
    </row>
    <row r="72">
      <c r="O72" s="3"/>
      <c r="P72" s="4"/>
      <c r="Q72" s="4"/>
    </row>
    <row r="73">
      <c r="O73" s="3"/>
      <c r="P73" s="4"/>
      <c r="Q73" s="4"/>
    </row>
    <row r="74">
      <c r="D74" s="1"/>
      <c r="I74" s="70"/>
      <c r="J74" s="70" t="s">
        <v>48</v>
      </c>
      <c r="K74" s="70"/>
      <c r="L74" s="70"/>
      <c r="M74" s="77">
        <f>SUM(M65:M73)</f>
        <v>0</v>
      </c>
      <c r="N74" s="3"/>
      <c r="O74" s="3"/>
      <c r="P74" s="4"/>
      <c r="Q74" s="4"/>
    </row>
    <row r="75">
      <c r="A75" s="80"/>
      <c r="B75" s="177" t="s">
        <v>319</v>
      </c>
      <c r="C75" s="80"/>
      <c r="D75" s="80"/>
      <c r="E75" s="80"/>
      <c r="F75" s="80"/>
      <c r="G75" s="80"/>
      <c r="H75" s="80"/>
      <c r="I75" s="80"/>
      <c r="J75" s="80"/>
      <c r="K75" s="80"/>
      <c r="L75" s="80"/>
      <c r="M75" s="80"/>
      <c r="N75" s="3"/>
      <c r="O75" s="3"/>
      <c r="P75" s="4"/>
      <c r="Q75" s="4"/>
    </row>
    <row r="76">
      <c r="B76" s="198" t="s">
        <v>6</v>
      </c>
      <c r="C76" s="250">
        <f>'INSERT HERE'!F23</f>
        <v>0</v>
      </c>
      <c r="D76" s="198"/>
      <c r="E76" s="198"/>
      <c r="F76" s="5"/>
      <c r="N76" s="3"/>
      <c r="O76" s="3"/>
      <c r="P76" s="4"/>
      <c r="Q76" s="4"/>
    </row>
    <row r="77">
      <c r="B77" s="198" t="s">
        <v>231</v>
      </c>
      <c r="C77" s="76">
        <f>roundup(D77,0)</f>
        <v>0</v>
      </c>
      <c r="D77" s="1">
        <f>C76/12</f>
        <v>0</v>
      </c>
      <c r="E77" s="198" t="s">
        <v>166</v>
      </c>
      <c r="F77" s="8"/>
      <c r="J77" s="76">
        <f>C77</f>
        <v>0</v>
      </c>
      <c r="K77" s="83" t="s">
        <v>166</v>
      </c>
      <c r="L77" s="111">
        <v>4.0</v>
      </c>
      <c r="M77" s="114">
        <f>L77*J77</f>
        <v>0</v>
      </c>
      <c r="N77" s="243" t="s">
        <v>322</v>
      </c>
      <c r="O77" s="3"/>
      <c r="P77" s="4"/>
      <c r="Q77" s="4"/>
    </row>
    <row r="78">
      <c r="A78" s="83" t="s">
        <v>323</v>
      </c>
      <c r="B78" s="83"/>
      <c r="C78" s="250">
        <f>'INSERT HERE'!F24</f>
        <v>0</v>
      </c>
      <c r="D78" s="1"/>
      <c r="E78" s="83"/>
      <c r="K78" s="83"/>
      <c r="L78" s="111"/>
      <c r="M78" s="114"/>
      <c r="N78" s="246"/>
      <c r="O78" s="3"/>
      <c r="P78" s="4"/>
      <c r="Q78" s="4"/>
    </row>
    <row r="79">
      <c r="B79" s="83" t="s">
        <v>42</v>
      </c>
      <c r="C79" s="76">
        <f>roundup((D79/2)/8,0)</f>
        <v>0</v>
      </c>
      <c r="D79" s="1">
        <f>C76/5</f>
        <v>0</v>
      </c>
      <c r="J79" s="76">
        <f t="shared" ref="J79:J82" si="17">C79</f>
        <v>0</v>
      </c>
      <c r="K79" s="83" t="s">
        <v>166</v>
      </c>
      <c r="L79" s="111">
        <f>SUMIF('ORDER LIST'!C17:C42,B79,'ORDER LIST'!N17:N42)</f>
        <v>5</v>
      </c>
      <c r="M79" s="114">
        <f t="shared" ref="M79:M82" si="18">L79*J79</f>
        <v>0</v>
      </c>
      <c r="N79" s="243" t="s">
        <v>326</v>
      </c>
      <c r="O79" s="3"/>
      <c r="P79" s="4"/>
      <c r="Q79" s="4"/>
    </row>
    <row r="80">
      <c r="A80" s="83"/>
      <c r="B80" s="83" t="s">
        <v>304</v>
      </c>
      <c r="C80" s="76">
        <f>D79</f>
        <v>0</v>
      </c>
      <c r="D80" s="1"/>
      <c r="E80" s="83"/>
      <c r="J80" s="76">
        <f t="shared" si="17"/>
        <v>0</v>
      </c>
      <c r="K80" s="83" t="s">
        <v>166</v>
      </c>
      <c r="L80" s="111">
        <v>3.5</v>
      </c>
      <c r="M80" s="114">
        <f t="shared" si="18"/>
        <v>0</v>
      </c>
      <c r="N80" s="255" t="s">
        <v>78</v>
      </c>
      <c r="O80" s="3"/>
      <c r="P80" s="4"/>
      <c r="Q80" s="4"/>
    </row>
    <row r="81">
      <c r="A81" s="83"/>
      <c r="B81" s="198" t="s">
        <v>308</v>
      </c>
      <c r="C81" s="76">
        <f>C80*2</f>
        <v>0</v>
      </c>
      <c r="D81" s="1"/>
      <c r="E81" s="198"/>
      <c r="F81" s="8"/>
      <c r="J81" s="76">
        <f t="shared" si="17"/>
        <v>0</v>
      </c>
      <c r="K81" s="83" t="s">
        <v>166</v>
      </c>
      <c r="L81" s="111">
        <v>0.75</v>
      </c>
      <c r="M81" s="114">
        <f t="shared" si="18"/>
        <v>0</v>
      </c>
      <c r="N81" s="255" t="s">
        <v>78</v>
      </c>
      <c r="O81" s="3"/>
      <c r="P81" s="4"/>
      <c r="Q81" s="4"/>
    </row>
    <row r="82">
      <c r="A82" s="83"/>
      <c r="B82" s="83" t="s">
        <v>312</v>
      </c>
      <c r="C82" s="76">
        <f>C80*2</f>
        <v>0</v>
      </c>
      <c r="D82" s="1"/>
      <c r="E82" s="83"/>
      <c r="J82" s="76">
        <f t="shared" si="17"/>
        <v>0</v>
      </c>
      <c r="K82" s="83" t="s">
        <v>166</v>
      </c>
      <c r="L82" s="111">
        <v>0.75</v>
      </c>
      <c r="M82" s="114">
        <f t="shared" si="18"/>
        <v>0</v>
      </c>
      <c r="N82" s="253" t="s">
        <v>78</v>
      </c>
      <c r="O82" s="3"/>
      <c r="P82" s="4"/>
      <c r="Q82" s="4"/>
    </row>
    <row r="83">
      <c r="A83" s="83" t="s">
        <v>336</v>
      </c>
      <c r="B83" s="83"/>
      <c r="C83" s="250">
        <f>'INSERT HERE'!F25</f>
        <v>0</v>
      </c>
      <c r="D83" s="1"/>
      <c r="E83" s="83"/>
      <c r="K83" s="83"/>
      <c r="L83" s="111"/>
      <c r="M83" s="114"/>
      <c r="O83" s="3"/>
      <c r="P83" s="4"/>
      <c r="Q83" s="4"/>
    </row>
    <row r="84">
      <c r="A84" s="83"/>
      <c r="B84" s="83" t="s">
        <v>42</v>
      </c>
      <c r="C84" s="76">
        <f>roundup((D84/1.5)/8,0)</f>
        <v>0</v>
      </c>
      <c r="D84" s="1">
        <f>D79</f>
        <v>0</v>
      </c>
      <c r="J84" s="76">
        <f>C84</f>
        <v>0</v>
      </c>
      <c r="K84" s="83" t="s">
        <v>166</v>
      </c>
      <c r="L84" s="111">
        <f>SUMIF('ORDER LIST'!C23:C52,B84,'ORDER LIST'!N23:N52)</f>
        <v>5</v>
      </c>
      <c r="M84" s="114">
        <f>L84*J84</f>
        <v>0</v>
      </c>
      <c r="O84" s="3"/>
      <c r="P84" s="4"/>
      <c r="Q84" s="4"/>
    </row>
    <row r="85">
      <c r="A85" s="83" t="s">
        <v>341</v>
      </c>
      <c r="B85" s="83"/>
      <c r="C85" s="250">
        <f>'INSERT HERE'!F26</f>
        <v>0</v>
      </c>
      <c r="D85" s="1"/>
      <c r="E85" s="83"/>
      <c r="K85" s="83"/>
      <c r="L85" s="111"/>
      <c r="M85" s="114"/>
      <c r="O85" s="3"/>
      <c r="P85" s="4"/>
      <c r="Q85" s="4"/>
    </row>
    <row r="86">
      <c r="B86" s="83" t="s">
        <v>42</v>
      </c>
      <c r="C86" s="76">
        <f>D86/4</f>
        <v>0</v>
      </c>
      <c r="D86" s="1">
        <f>'INSERT HERE'!F45</f>
        <v>0</v>
      </c>
      <c r="E86" s="83" t="s">
        <v>343</v>
      </c>
      <c r="J86" s="76">
        <f>ROUNDUP(C86,0)</f>
        <v>0</v>
      </c>
      <c r="K86" s="83" t="s">
        <v>166</v>
      </c>
      <c r="L86" s="111">
        <f>SUMIF('ORDER LIST'!C18:C45,B86,'ORDER LIST'!N18:N45)</f>
        <v>5</v>
      </c>
      <c r="M86" s="114">
        <f>L86*J86</f>
        <v>0</v>
      </c>
      <c r="O86" s="3"/>
      <c r="P86" s="4"/>
      <c r="Q86" s="4"/>
    </row>
    <row r="87">
      <c r="D87" s="1"/>
      <c r="I87" s="70"/>
      <c r="J87" s="70" t="s">
        <v>48</v>
      </c>
      <c r="K87" s="70"/>
      <c r="L87" s="70"/>
      <c r="M87" s="77">
        <f>SUM(M76:M86)</f>
        <v>0</v>
      </c>
      <c r="N87" s="3"/>
      <c r="O87" s="3"/>
      <c r="P87" s="4"/>
      <c r="Q87" s="4"/>
    </row>
    <row r="88">
      <c r="D88" s="1"/>
      <c r="N88" s="3"/>
      <c r="O88" s="3"/>
      <c r="P88" s="4"/>
      <c r="Q88" s="4"/>
    </row>
    <row r="89">
      <c r="D89" s="1"/>
      <c r="N89" s="3"/>
      <c r="O89" s="3"/>
      <c r="P89" s="4"/>
      <c r="Q89" s="4"/>
    </row>
    <row r="90">
      <c r="A90" s="80"/>
      <c r="B90" s="177" t="s">
        <v>344</v>
      </c>
      <c r="C90" s="80"/>
      <c r="D90" s="81"/>
      <c r="E90" s="80"/>
      <c r="F90" s="80"/>
      <c r="G90" s="80"/>
      <c r="H90" s="80"/>
      <c r="I90" s="80"/>
      <c r="J90" s="80"/>
      <c r="K90" s="80"/>
      <c r="L90" s="80"/>
      <c r="M90" s="80"/>
      <c r="N90" s="246"/>
      <c r="O90" s="3"/>
      <c r="P90" s="4"/>
      <c r="Q90" s="4"/>
    </row>
    <row r="91">
      <c r="A91" s="29"/>
      <c r="B91" s="34" t="s">
        <v>9</v>
      </c>
      <c r="C91" s="82" t="s">
        <v>46</v>
      </c>
      <c r="D91" s="84"/>
      <c r="E91" s="87"/>
      <c r="F91" s="87"/>
      <c r="G91" s="87"/>
      <c r="H91" s="87"/>
      <c r="I91" s="87"/>
      <c r="J91" s="87"/>
      <c r="K91" s="87"/>
      <c r="L91" s="87"/>
      <c r="M91" s="87"/>
      <c r="N91" s="3"/>
      <c r="O91" s="3"/>
      <c r="P91" s="4"/>
      <c r="Q91" s="4"/>
    </row>
    <row r="92">
      <c r="A92" s="90"/>
      <c r="B92" s="262"/>
      <c r="C92" s="96">
        <f>B92*4*2*1.5</f>
        <v>0</v>
      </c>
      <c r="D92" s="98"/>
      <c r="E92" s="99"/>
      <c r="F92" s="99"/>
      <c r="G92" s="99"/>
      <c r="H92" s="99"/>
      <c r="I92" s="99"/>
      <c r="J92" s="99"/>
      <c r="K92" s="99"/>
      <c r="L92" s="99"/>
      <c r="M92" s="99"/>
      <c r="N92" s="3"/>
      <c r="O92" s="3"/>
      <c r="P92" s="4"/>
      <c r="Q92" s="4"/>
    </row>
    <row r="93">
      <c r="A93" s="44"/>
      <c r="B93" s="51" t="s">
        <v>164</v>
      </c>
      <c r="C93" s="44" t="str">
        <f>B92</f>
        <v/>
      </c>
      <c r="D93" s="1"/>
      <c r="E93" s="106" t="s">
        <v>166</v>
      </c>
      <c r="F93" s="106"/>
      <c r="G93" s="106"/>
      <c r="H93" s="107"/>
      <c r="I93" s="107"/>
      <c r="J93" s="107" t="str">
        <f>C93</f>
        <v/>
      </c>
      <c r="K93" s="114" t="str">
        <f>E93</f>
        <v>EA</v>
      </c>
      <c r="L93" s="114">
        <v>120.0</v>
      </c>
      <c r="M93" s="114">
        <f t="shared" ref="M93:M96" si="19">L93*J93</f>
        <v>0</v>
      </c>
      <c r="N93" s="243" t="s">
        <v>167</v>
      </c>
      <c r="O93" s="3"/>
      <c r="P93" s="4"/>
      <c r="Q93" s="4"/>
    </row>
    <row r="94">
      <c r="A94" s="44"/>
      <c r="B94" s="44" t="s">
        <v>271</v>
      </c>
      <c r="C94" s="44">
        <f>C92</f>
        <v>0</v>
      </c>
      <c r="D94" s="1"/>
      <c r="E94" s="154" t="s">
        <v>3</v>
      </c>
      <c r="F94" s="106"/>
      <c r="G94" s="106">
        <f>C94</f>
        <v>0</v>
      </c>
      <c r="H94" s="107">
        <f>SUM(G94/27)</f>
        <v>0</v>
      </c>
      <c r="I94" s="44">
        <f>H94*1.4</f>
        <v>0</v>
      </c>
      <c r="J94" s="107">
        <f>ROUNDUP(I94,0)</f>
        <v>0</v>
      </c>
      <c r="K94" s="114" t="s">
        <v>5</v>
      </c>
      <c r="L94" s="114">
        <v>52.5</v>
      </c>
      <c r="M94" s="114">
        <f t="shared" si="19"/>
        <v>0</v>
      </c>
      <c r="N94" s="243" t="s">
        <v>276</v>
      </c>
      <c r="O94" s="3"/>
      <c r="P94" s="4"/>
      <c r="Q94" s="4"/>
    </row>
    <row r="95">
      <c r="A95" s="44"/>
      <c r="B95" s="21" t="str">
        <f>'MATERIAL CALCULATIONS'!L178</f>
        <v>2x4x8</v>
      </c>
      <c r="C95" s="44">
        <f>ROUNDUP(SUM(D95*B92),0)</f>
        <v>0</v>
      </c>
      <c r="D95" s="263">
        <v>5.5</v>
      </c>
      <c r="E95" s="44"/>
      <c r="F95" s="106"/>
      <c r="G95" s="106"/>
      <c r="H95" s="107"/>
      <c r="I95" s="107"/>
      <c r="J95" s="107">
        <f t="shared" ref="J95:J96" si="20">C95</f>
        <v>0</v>
      </c>
      <c r="K95" s="114" t="s">
        <v>224</v>
      </c>
      <c r="L95" s="111">
        <f>SUMIF('ORDER LIST'!C29:C45,B95,'ORDER LIST'!N29:N45)</f>
        <v>5</v>
      </c>
      <c r="M95" s="114">
        <f t="shared" si="19"/>
        <v>0</v>
      </c>
      <c r="N95" s="264" t="s">
        <v>225</v>
      </c>
      <c r="O95" s="4"/>
      <c r="P95" s="4"/>
      <c r="Q95" s="4"/>
      <c r="R95" s="106"/>
      <c r="S95" s="106"/>
      <c r="T95" s="107"/>
      <c r="U95" s="107"/>
      <c r="V95" s="114"/>
      <c r="W95" s="114"/>
      <c r="X95" s="114"/>
      <c r="Y95" s="114"/>
    </row>
    <row r="96">
      <c r="A96" s="44"/>
      <c r="B96" s="51" t="s">
        <v>350</v>
      </c>
      <c r="C96" s="44">
        <f>SUM(D96*B92)</f>
        <v>0</v>
      </c>
      <c r="D96" s="263">
        <v>36.0</v>
      </c>
      <c r="E96" s="44"/>
      <c r="F96" s="106"/>
      <c r="G96" s="106"/>
      <c r="H96" s="107"/>
      <c r="I96" s="107"/>
      <c r="J96" s="107">
        <f t="shared" si="20"/>
        <v>0</v>
      </c>
      <c r="K96" s="114" t="s">
        <v>224</v>
      </c>
      <c r="L96" s="114">
        <v>0.17</v>
      </c>
      <c r="M96" s="114">
        <f t="shared" si="19"/>
        <v>0</v>
      </c>
      <c r="N96" s="4"/>
      <c r="O96" s="4"/>
      <c r="P96" s="4"/>
      <c r="Q96" s="4"/>
      <c r="R96" s="106"/>
      <c r="S96" s="106"/>
      <c r="T96" s="107"/>
      <c r="U96" s="107"/>
      <c r="V96" s="114"/>
      <c r="W96" s="114"/>
      <c r="X96" s="114"/>
      <c r="Y96" s="114"/>
    </row>
    <row r="97">
      <c r="A97" s="44"/>
      <c r="B97" s="44"/>
      <c r="D97" s="1"/>
      <c r="E97" s="44"/>
      <c r="F97" s="106"/>
      <c r="G97" s="106"/>
      <c r="H97" s="107"/>
      <c r="I97" s="70"/>
      <c r="J97" s="70" t="s">
        <v>48</v>
      </c>
      <c r="K97" s="70"/>
      <c r="L97" s="70"/>
      <c r="M97" s="77">
        <f>SUM(M93:M96)</f>
        <v>0</v>
      </c>
      <c r="N97" s="4"/>
      <c r="O97" s="4"/>
      <c r="P97" s="4"/>
      <c r="Q97" s="4"/>
      <c r="R97" s="106"/>
      <c r="S97" s="106"/>
      <c r="T97" s="107"/>
      <c r="U97" s="107"/>
      <c r="V97" s="114"/>
      <c r="W97" s="114"/>
      <c r="X97" s="114"/>
      <c r="Y97" s="114"/>
    </row>
    <row r="98">
      <c r="A98" s="80"/>
      <c r="B98" s="80" t="s">
        <v>354</v>
      </c>
      <c r="C98" s="80"/>
      <c r="D98" s="81"/>
      <c r="E98" s="80"/>
      <c r="F98" s="80"/>
      <c r="G98" s="80"/>
      <c r="H98" s="80"/>
      <c r="I98" s="80"/>
      <c r="J98" s="80"/>
      <c r="K98" s="80"/>
      <c r="L98" s="80"/>
      <c r="M98" s="80"/>
      <c r="N98" s="3"/>
      <c r="O98" s="3"/>
      <c r="P98" s="4"/>
      <c r="Q98" s="4"/>
    </row>
    <row r="99">
      <c r="A99" s="29"/>
      <c r="B99" s="34" t="s">
        <v>9</v>
      </c>
      <c r="C99" s="82"/>
      <c r="D99" s="1"/>
      <c r="E99" s="44"/>
      <c r="F99" s="106"/>
      <c r="G99" s="106"/>
      <c r="H99" s="107"/>
      <c r="I99" s="107"/>
      <c r="J99" s="107"/>
      <c r="K99" s="114"/>
      <c r="L99" s="114"/>
      <c r="M99" s="114"/>
      <c r="N99" s="3"/>
      <c r="O99" s="3"/>
      <c r="P99" s="4"/>
      <c r="Q99" s="4"/>
    </row>
    <row r="100">
      <c r="A100" s="90"/>
      <c r="B100" s="265" t="str">
        <f>'INSERT HERE'!B55</f>
        <v/>
      </c>
      <c r="C100" s="96"/>
      <c r="D100" s="1"/>
      <c r="E100" s="44"/>
      <c r="F100" s="106"/>
      <c r="G100" s="106"/>
      <c r="H100" s="107"/>
      <c r="I100" s="107"/>
      <c r="J100" s="107"/>
      <c r="K100" s="114"/>
      <c r="L100" s="114"/>
      <c r="M100" s="114"/>
      <c r="N100" s="3"/>
      <c r="O100" s="4"/>
      <c r="P100" s="4"/>
      <c r="Q100" s="4"/>
    </row>
    <row r="101">
      <c r="A101" s="44"/>
      <c r="B101" s="51" t="s">
        <v>42</v>
      </c>
      <c r="C101" s="44">
        <f>B100*D101</f>
        <v>0</v>
      </c>
      <c r="D101" s="263">
        <v>7.5</v>
      </c>
      <c r="E101" s="44"/>
      <c r="G101" s="106"/>
      <c r="H101" s="107"/>
      <c r="I101" s="107"/>
      <c r="J101" s="107">
        <f t="shared" ref="J101:J105" si="21">C101</f>
        <v>0</v>
      </c>
      <c r="K101" s="111" t="s">
        <v>224</v>
      </c>
      <c r="L101" s="114"/>
      <c r="M101" s="114"/>
      <c r="N101" s="266"/>
      <c r="O101" s="4"/>
      <c r="P101" s="4"/>
      <c r="Q101" s="4"/>
    </row>
    <row r="102">
      <c r="A102" s="44"/>
      <c r="B102" s="51" t="s">
        <v>350</v>
      </c>
      <c r="C102" s="109">
        <f>ROUNDUP(SUM(D102*B100),0)</f>
        <v>0</v>
      </c>
      <c r="D102" s="263">
        <v>88.0</v>
      </c>
      <c r="E102" s="44"/>
      <c r="G102" s="106"/>
      <c r="H102" s="107"/>
      <c r="I102" s="107"/>
      <c r="J102" s="107">
        <f t="shared" si="21"/>
        <v>0</v>
      </c>
      <c r="K102" s="114" t="s">
        <v>224</v>
      </c>
      <c r="L102" s="114">
        <v>0.17</v>
      </c>
      <c r="M102" s="114">
        <f t="shared" ref="M102:M105" si="22">L102*J102</f>
        <v>0</v>
      </c>
      <c r="N102" s="4"/>
      <c r="O102" s="4"/>
      <c r="P102" s="4"/>
      <c r="Q102" s="4"/>
    </row>
    <row r="103">
      <c r="A103" s="44"/>
      <c r="B103" s="44" t="s">
        <v>357</v>
      </c>
      <c r="C103" s="109">
        <f>SUM(D103*B100)</f>
        <v>0</v>
      </c>
      <c r="D103" s="1">
        <v>2.0</v>
      </c>
      <c r="E103" s="44"/>
      <c r="G103" s="106"/>
      <c r="H103" s="107"/>
      <c r="I103" s="107"/>
      <c r="J103" s="107">
        <f t="shared" si="21"/>
        <v>0</v>
      </c>
      <c r="K103" s="114" t="s">
        <v>224</v>
      </c>
      <c r="L103" s="111">
        <v>30.0</v>
      </c>
      <c r="M103" s="114">
        <f t="shared" si="22"/>
        <v>0</v>
      </c>
      <c r="N103" s="197" t="s">
        <v>305</v>
      </c>
      <c r="O103" s="4"/>
      <c r="P103" s="4"/>
      <c r="Q103" s="4"/>
    </row>
    <row r="104">
      <c r="A104" s="44"/>
      <c r="B104" s="44" t="s">
        <v>364</v>
      </c>
      <c r="C104" s="109">
        <f>SUM(D104*B100)</f>
        <v>0</v>
      </c>
      <c r="D104" s="1">
        <v>6.0</v>
      </c>
      <c r="E104" s="44"/>
      <c r="G104" s="106"/>
      <c r="H104" s="107"/>
      <c r="I104" s="107"/>
      <c r="J104" s="107">
        <f t="shared" si="21"/>
        <v>0</v>
      </c>
      <c r="K104" s="114" t="s">
        <v>224</v>
      </c>
      <c r="L104" s="114">
        <v>0.4</v>
      </c>
      <c r="M104" s="114">
        <f t="shared" si="22"/>
        <v>0</v>
      </c>
      <c r="N104" s="4"/>
      <c r="O104" s="4"/>
      <c r="P104" s="4"/>
      <c r="Q104" s="4"/>
    </row>
    <row r="105">
      <c r="A105" s="44"/>
      <c r="B105" s="51" t="s">
        <v>285</v>
      </c>
      <c r="C105" s="109">
        <f>SUM(D105*B100)</f>
        <v>0</v>
      </c>
      <c r="D105" s="263">
        <v>4.0</v>
      </c>
      <c r="E105" s="44"/>
      <c r="G105" s="106"/>
      <c r="H105" s="107"/>
      <c r="I105" s="107"/>
      <c r="J105" s="107">
        <f t="shared" si="21"/>
        <v>0</v>
      </c>
      <c r="K105" s="114" t="s">
        <v>224</v>
      </c>
      <c r="L105" s="111">
        <v>2.0</v>
      </c>
      <c r="M105" s="114">
        <f t="shared" si="22"/>
        <v>0</v>
      </c>
      <c r="N105" s="270"/>
      <c r="O105" s="4"/>
      <c r="P105" s="4"/>
      <c r="Q105" s="4"/>
    </row>
    <row r="106">
      <c r="A106" s="44"/>
      <c r="B106" s="44"/>
      <c r="C106" s="219">
        <f>SUM(D106*B100)</f>
        <v>0</v>
      </c>
      <c r="D106" s="1"/>
      <c r="E106" s="44"/>
      <c r="F106" s="106"/>
      <c r="I106" s="70"/>
      <c r="J106" s="70" t="s">
        <v>372</v>
      </c>
      <c r="K106" s="70"/>
      <c r="L106" s="77">
        <f t="shared" ref="L106:M106" si="23">SUM(L98:L105)</f>
        <v>32.57</v>
      </c>
      <c r="M106" s="77">
        <f t="shared" si="23"/>
        <v>0</v>
      </c>
      <c r="N106" s="271"/>
      <c r="O106" s="4"/>
      <c r="P106" s="4"/>
      <c r="Q106" s="4"/>
    </row>
    <row r="107">
      <c r="A107" s="44"/>
      <c r="B107" s="247" t="s">
        <v>281</v>
      </c>
      <c r="C107" s="247"/>
      <c r="D107" s="247"/>
      <c r="E107" s="247"/>
      <c r="F107" s="247"/>
      <c r="G107" s="247"/>
      <c r="H107" s="247"/>
      <c r="I107" s="247"/>
      <c r="J107" s="247"/>
      <c r="K107" s="247"/>
      <c r="L107" s="247"/>
      <c r="M107" s="247"/>
      <c r="N107" s="271"/>
      <c r="O107" s="4"/>
      <c r="P107" s="4"/>
      <c r="Q107" s="4"/>
    </row>
    <row r="108">
      <c r="A108" s="44"/>
      <c r="B108" s="51" t="s">
        <v>377</v>
      </c>
      <c r="D108" s="1"/>
      <c r="E108" s="44"/>
      <c r="F108" s="106"/>
      <c r="N108" s="271"/>
      <c r="O108" s="4"/>
      <c r="P108" s="4"/>
      <c r="Q108" s="4"/>
    </row>
    <row r="109">
      <c r="A109" s="44"/>
      <c r="B109" s="51" t="s">
        <v>359</v>
      </c>
      <c r="D109" s="1"/>
      <c r="E109" s="44"/>
      <c r="F109" s="106"/>
      <c r="N109" s="271"/>
      <c r="O109" s="4"/>
      <c r="P109" s="4"/>
      <c r="Q109" s="4"/>
    </row>
    <row r="110">
      <c r="A110" s="44"/>
      <c r="B110" s="51" t="s">
        <v>378</v>
      </c>
      <c r="D110" s="1"/>
      <c r="E110" s="44"/>
      <c r="F110" s="106"/>
      <c r="N110" s="271"/>
      <c r="O110" s="4"/>
      <c r="P110" s="4"/>
      <c r="Q110" s="4"/>
    </row>
    <row r="111">
      <c r="A111" s="44"/>
      <c r="B111" s="51" t="s">
        <v>379</v>
      </c>
      <c r="D111" s="1"/>
      <c r="E111" s="44"/>
      <c r="F111" s="106"/>
      <c r="N111" s="271"/>
      <c r="O111" s="4"/>
      <c r="P111" s="4"/>
      <c r="Q111" s="4"/>
    </row>
    <row r="112">
      <c r="A112" s="44"/>
      <c r="B112" s="51" t="s">
        <v>380</v>
      </c>
      <c r="D112" s="1"/>
      <c r="E112" s="44"/>
      <c r="F112" s="106"/>
      <c r="N112" s="271"/>
      <c r="O112" s="4"/>
      <c r="P112" s="4"/>
      <c r="Q112" s="4"/>
    </row>
    <row r="113">
      <c r="A113" s="44"/>
      <c r="B113" s="51" t="s">
        <v>381</v>
      </c>
      <c r="D113" s="1"/>
      <c r="E113" s="44"/>
      <c r="F113" s="106"/>
      <c r="N113" s="271"/>
      <c r="O113" s="4"/>
      <c r="P113" s="4"/>
      <c r="Q113" s="4"/>
    </row>
    <row r="114">
      <c r="A114" s="44"/>
      <c r="B114" s="51" t="s">
        <v>291</v>
      </c>
      <c r="D114" s="1"/>
      <c r="E114" s="44"/>
      <c r="F114" s="106"/>
      <c r="N114" s="271"/>
      <c r="O114" s="4"/>
      <c r="P114" s="4"/>
      <c r="Q114" s="4"/>
    </row>
    <row r="115">
      <c r="A115" s="44"/>
      <c r="B115" s="51" t="s">
        <v>382</v>
      </c>
      <c r="D115" s="1"/>
      <c r="E115" s="44"/>
      <c r="F115" s="106"/>
      <c r="N115" s="271"/>
      <c r="O115" s="4"/>
      <c r="P115" s="4"/>
      <c r="Q115" s="4"/>
    </row>
    <row r="116">
      <c r="A116" s="44"/>
      <c r="B116" s="44"/>
      <c r="D116" s="1"/>
      <c r="E116" s="44"/>
      <c r="F116" s="106"/>
      <c r="N116" s="271"/>
      <c r="O116" s="4"/>
      <c r="P116" s="4"/>
      <c r="Q116" s="4"/>
    </row>
    <row r="117">
      <c r="A117" s="80"/>
      <c r="B117" s="80" t="s">
        <v>383</v>
      </c>
      <c r="C117" s="80"/>
      <c r="D117" s="81"/>
      <c r="E117" s="80"/>
      <c r="F117" s="80"/>
      <c r="G117" s="80"/>
      <c r="H117" s="80"/>
      <c r="I117" s="80"/>
      <c r="J117" s="80"/>
      <c r="K117" s="80"/>
      <c r="L117" s="80"/>
      <c r="M117" s="80"/>
      <c r="N117" s="3"/>
      <c r="O117" s="4"/>
      <c r="P117" s="4"/>
      <c r="Q117" s="4"/>
    </row>
    <row r="118">
      <c r="A118" s="29"/>
      <c r="B118" s="34" t="s">
        <v>9</v>
      </c>
      <c r="C118" s="82"/>
      <c r="D118" s="1"/>
      <c r="E118" s="44"/>
      <c r="F118" s="106"/>
      <c r="G118" s="106"/>
      <c r="H118" s="107"/>
      <c r="I118" s="107"/>
      <c r="J118" s="107"/>
      <c r="K118" s="114"/>
      <c r="L118" s="114"/>
      <c r="M118" s="114"/>
      <c r="N118" s="3"/>
      <c r="O118" s="4"/>
      <c r="P118" s="4"/>
      <c r="Q118" s="4"/>
    </row>
    <row r="119">
      <c r="A119" s="90"/>
      <c r="B119" s="94">
        <f>'INSERT HERE'!B58</f>
        <v>0</v>
      </c>
      <c r="C119" s="96"/>
      <c r="D119" s="1"/>
      <c r="E119" s="44"/>
      <c r="F119" s="106"/>
      <c r="G119" s="106"/>
      <c r="H119" s="107"/>
      <c r="I119" s="107"/>
      <c r="J119" s="107"/>
      <c r="K119" s="114"/>
      <c r="L119" s="114"/>
      <c r="M119" s="114"/>
      <c r="N119" s="3"/>
      <c r="O119" s="4"/>
      <c r="P119" s="4"/>
      <c r="Q119" s="4"/>
    </row>
    <row r="120">
      <c r="A120" s="44"/>
      <c r="B120" s="44" t="str">
        <f>'MATERIAL CALCULATIONS'!K75</f>
        <v>4x4x6</v>
      </c>
      <c r="C120" s="273">
        <f>SUM(D120*B119)</f>
        <v>0</v>
      </c>
      <c r="D120" s="1">
        <f>'MATERIAL CALCULATIONS'!J75</f>
        <v>1</v>
      </c>
      <c r="E120" s="44"/>
      <c r="G120" s="106"/>
      <c r="H120" s="107"/>
      <c r="I120" s="107"/>
      <c r="J120" s="107">
        <f t="shared" ref="J120:J123" si="24">C120</f>
        <v>0</v>
      </c>
      <c r="K120" s="114" t="s">
        <v>224</v>
      </c>
      <c r="L120" s="114">
        <f>SUMIF('ORDER LIST'!C29:C31,B120,'ORDER LIST'!N29:N31)</f>
        <v>0</v>
      </c>
      <c r="M120" s="114">
        <f t="shared" ref="M120:M126" si="25">SUM(L120)*C120</f>
        <v>0</v>
      </c>
      <c r="N120" s="270" t="str">
        <f>#REF!</f>
        <v>#REF!</v>
      </c>
      <c r="O120" s="4"/>
      <c r="P120" s="4"/>
      <c r="Q120" s="4"/>
    </row>
    <row r="121">
      <c r="A121" s="44"/>
      <c r="B121" s="44" t="str">
        <f>'MATERIAL CALCULATIONS'!K76</f>
        <v>2x10x8</v>
      </c>
      <c r="C121" s="109">
        <f>SUM(D121*B119)</f>
        <v>0</v>
      </c>
      <c r="D121" s="1">
        <f>'MATERIAL CALCULATIONS'!J76</f>
        <v>0.5</v>
      </c>
      <c r="E121" s="44"/>
      <c r="G121" s="106"/>
      <c r="H121" s="107"/>
      <c r="I121" s="107"/>
      <c r="J121" s="107">
        <f t="shared" si="24"/>
        <v>0</v>
      </c>
      <c r="K121" s="114" t="s">
        <v>224</v>
      </c>
      <c r="L121" s="114">
        <f>SUMIF('ORDER LIST'!C29:C42,B121,'ORDER LIST'!N29:N42)</f>
        <v>0</v>
      </c>
      <c r="M121" s="114">
        <f t="shared" si="25"/>
        <v>0</v>
      </c>
      <c r="N121" s="197" t="s">
        <v>399</v>
      </c>
      <c r="O121" s="4"/>
      <c r="P121" s="4"/>
      <c r="Q121" s="4"/>
    </row>
    <row r="122">
      <c r="A122" s="14"/>
      <c r="B122" s="14" t="str">
        <f>'MATERIAL CALCULATIONS'!K77</f>
        <v>2x4x8</v>
      </c>
      <c r="C122" s="109">
        <f>ROUNDUP(SUM(D122*B119),0)</f>
        <v>0</v>
      </c>
      <c r="D122" s="1">
        <f>'MATERIAL CALCULATIONS'!J77</f>
        <v>3</v>
      </c>
      <c r="E122" s="44"/>
      <c r="G122" s="106"/>
      <c r="H122" s="107"/>
      <c r="I122" s="107"/>
      <c r="J122" s="107">
        <f t="shared" si="24"/>
        <v>0</v>
      </c>
      <c r="K122" s="114" t="s">
        <v>224</v>
      </c>
      <c r="L122" s="114">
        <f>SUMIF('ORDER LIST'!C29:C45,B122,'ORDER LIST'!N29:N45)</f>
        <v>5</v>
      </c>
      <c r="M122" s="114">
        <f t="shared" si="25"/>
        <v>0</v>
      </c>
      <c r="N122" s="197" t="s">
        <v>401</v>
      </c>
      <c r="O122" s="4"/>
      <c r="P122" s="4"/>
      <c r="Q122" s="4"/>
    </row>
    <row r="123">
      <c r="A123" s="14"/>
      <c r="B123" s="14" t="str">
        <f>'MATERIAL CALCULATIONS'!K78</f>
        <v>2x6x8</v>
      </c>
      <c r="C123" s="109">
        <f>SUM(D123*B119)</f>
        <v>0</v>
      </c>
      <c r="D123" s="1">
        <f>'MATERIAL CALCULATIONS'!J78</f>
        <v>1</v>
      </c>
      <c r="E123" s="44"/>
      <c r="G123" s="106"/>
      <c r="H123" s="107"/>
      <c r="I123" s="107"/>
      <c r="J123" s="107">
        <f t="shared" si="24"/>
        <v>0</v>
      </c>
      <c r="K123" s="114" t="s">
        <v>224</v>
      </c>
      <c r="L123" s="114">
        <f>SUMIF('ORDER LIST'!C29:C46,B123,'ORDER LIST'!N29:N46)</f>
        <v>0</v>
      </c>
      <c r="M123" s="114">
        <f t="shared" si="25"/>
        <v>0</v>
      </c>
      <c r="N123" s="197" t="s">
        <v>407</v>
      </c>
      <c r="O123" s="4"/>
      <c r="P123" s="4"/>
      <c r="Q123" s="4"/>
    </row>
    <row r="124">
      <c r="A124" s="44"/>
      <c r="B124" s="14" t="str">
        <f>'MATERIAL CALCULATIONS'!K79</f>
        <v>2x8x8</v>
      </c>
      <c r="C124" s="109">
        <f>SUM(D124*B119)</f>
        <v>0</v>
      </c>
      <c r="D124" s="1">
        <f>'MATERIAL CALCULATIONS'!J79</f>
        <v>0.5</v>
      </c>
      <c r="E124" s="44"/>
      <c r="G124" s="106"/>
      <c r="H124" s="107"/>
      <c r="I124" s="107"/>
      <c r="J124" s="107">
        <f>ROUNDUP(C124,0)</f>
        <v>0</v>
      </c>
      <c r="K124" s="114" t="s">
        <v>224</v>
      </c>
      <c r="L124" s="114">
        <f>SUMIF('ORDER LIST'!C29:C47,B124,'ORDER LIST'!N29:N47)</f>
        <v>0</v>
      </c>
      <c r="M124" s="114">
        <f t="shared" si="25"/>
        <v>0</v>
      </c>
      <c r="N124" s="266" t="s">
        <v>413</v>
      </c>
      <c r="O124" s="4"/>
      <c r="P124" s="4"/>
      <c r="Q124" s="4"/>
    </row>
    <row r="125">
      <c r="A125" s="44"/>
      <c r="B125" s="51" t="s">
        <v>350</v>
      </c>
      <c r="C125" s="109">
        <f>SUM(D125*B119)</f>
        <v>0</v>
      </c>
      <c r="D125" s="1">
        <f>'MATERIAL CALCULATIONS'!K80</f>
        <v>36</v>
      </c>
      <c r="E125" s="44"/>
      <c r="G125" s="106"/>
      <c r="H125" s="107"/>
      <c r="I125" s="107"/>
      <c r="J125" s="107">
        <f>C125</f>
        <v>0</v>
      </c>
      <c r="K125" s="114" t="s">
        <v>224</v>
      </c>
      <c r="L125" s="114">
        <v>0.17</v>
      </c>
      <c r="M125" s="114">
        <f t="shared" si="25"/>
        <v>0</v>
      </c>
      <c r="N125" s="4"/>
      <c r="O125" s="4"/>
      <c r="P125" s="4"/>
      <c r="Q125" s="4"/>
    </row>
    <row r="126">
      <c r="A126" s="44"/>
      <c r="B126" s="44" t="s">
        <v>357</v>
      </c>
      <c r="C126" s="109">
        <f>SUM(D126*B119)</f>
        <v>0</v>
      </c>
      <c r="D126" s="1">
        <v>2.0</v>
      </c>
      <c r="E126" s="44"/>
      <c r="G126" s="106"/>
      <c r="H126" s="107"/>
      <c r="I126" s="107"/>
      <c r="J126" s="107">
        <f>ROUNDUP(C126,0)</f>
        <v>0</v>
      </c>
      <c r="K126" s="114" t="s">
        <v>224</v>
      </c>
      <c r="L126" s="111">
        <v>30.0</v>
      </c>
      <c r="M126" s="114">
        <f t="shared" si="25"/>
        <v>0</v>
      </c>
      <c r="N126" s="197" t="s">
        <v>305</v>
      </c>
      <c r="O126" s="3"/>
      <c r="P126" s="4"/>
      <c r="Q126" s="4"/>
    </row>
    <row r="127">
      <c r="A127" s="44"/>
      <c r="B127" s="44"/>
      <c r="C127" s="219"/>
      <c r="D127" s="1"/>
      <c r="E127" s="44"/>
      <c r="F127" s="106"/>
      <c r="G127" s="106"/>
      <c r="H127" s="107"/>
      <c r="I127" s="70"/>
      <c r="J127" s="70" t="s">
        <v>372</v>
      </c>
      <c r="K127" s="70"/>
      <c r="L127" s="77">
        <f>SUM(L120:L125)</f>
        <v>5.17</v>
      </c>
      <c r="M127" s="77">
        <f>SUM(M117:M126)</f>
        <v>0</v>
      </c>
      <c r="N127" s="3"/>
      <c r="O127" s="3"/>
      <c r="P127" s="4"/>
      <c r="Q127" s="4"/>
    </row>
    <row r="128">
      <c r="A128" s="44"/>
      <c r="B128" s="247" t="s">
        <v>281</v>
      </c>
      <c r="C128" s="247"/>
      <c r="D128" s="247"/>
      <c r="E128" s="247"/>
      <c r="F128" s="247"/>
      <c r="G128" s="247"/>
      <c r="H128" s="247"/>
      <c r="I128" s="247"/>
      <c r="J128" s="247"/>
      <c r="K128" s="247"/>
      <c r="L128" s="247"/>
      <c r="M128" s="247"/>
      <c r="N128" s="3"/>
      <c r="O128" s="3"/>
      <c r="P128" s="4"/>
      <c r="Q128" s="4"/>
    </row>
    <row r="129">
      <c r="A129" s="44"/>
      <c r="B129" s="44"/>
      <c r="D129" s="1"/>
      <c r="E129" s="44"/>
      <c r="F129" s="106"/>
      <c r="N129" s="3"/>
      <c r="O129" s="3"/>
      <c r="P129" s="4"/>
      <c r="Q129" s="4"/>
    </row>
    <row r="130">
      <c r="A130" s="44"/>
      <c r="B130" s="44"/>
      <c r="D130" s="1"/>
      <c r="E130" s="44"/>
      <c r="F130" s="106"/>
      <c r="G130" s="106"/>
      <c r="H130" s="107"/>
      <c r="I130" s="107"/>
      <c r="J130" s="107"/>
      <c r="K130" s="114"/>
      <c r="L130" s="114"/>
      <c r="M130" s="114"/>
      <c r="N130" s="3"/>
      <c r="O130" s="3"/>
      <c r="P130" s="4"/>
      <c r="Q130" s="4"/>
    </row>
    <row r="131">
      <c r="A131" s="44"/>
      <c r="B131" s="44"/>
      <c r="D131" s="1"/>
      <c r="E131" s="44"/>
      <c r="F131" s="106"/>
      <c r="G131" s="106"/>
      <c r="H131" s="107"/>
      <c r="I131" s="107"/>
      <c r="J131" s="107"/>
      <c r="K131" s="114"/>
      <c r="L131" s="114"/>
      <c r="M131" s="114"/>
      <c r="N131" s="3"/>
      <c r="O131" s="3"/>
      <c r="P131" s="4"/>
      <c r="Q131" s="4"/>
    </row>
    <row r="132">
      <c r="A132" s="44"/>
      <c r="B132" s="44"/>
      <c r="D132" s="1"/>
      <c r="E132" s="44"/>
      <c r="F132" s="106"/>
      <c r="G132" s="106"/>
      <c r="H132" s="107"/>
      <c r="I132" s="107"/>
      <c r="J132" s="107"/>
      <c r="K132" s="114"/>
      <c r="L132" s="114"/>
      <c r="M132" s="114"/>
      <c r="N132" s="3"/>
      <c r="O132" s="3"/>
      <c r="P132" s="4"/>
      <c r="Q132" s="4"/>
    </row>
    <row r="133">
      <c r="A133" s="80"/>
      <c r="B133" s="80" t="s">
        <v>416</v>
      </c>
      <c r="C133" s="80"/>
      <c r="D133" s="81"/>
      <c r="E133" s="80"/>
      <c r="F133" s="80"/>
      <c r="G133" s="80"/>
      <c r="H133" s="80"/>
      <c r="I133" s="80"/>
      <c r="J133" s="80"/>
      <c r="K133" s="80"/>
      <c r="L133" s="80"/>
      <c r="M133" s="80"/>
      <c r="N133" s="3"/>
      <c r="O133" s="3"/>
      <c r="P133" s="4"/>
      <c r="Q133" s="4"/>
    </row>
    <row r="134">
      <c r="A134" s="29"/>
      <c r="B134" s="34" t="s">
        <v>9</v>
      </c>
      <c r="C134" s="82"/>
      <c r="D134" s="1"/>
      <c r="E134" s="44"/>
      <c r="F134" s="106"/>
      <c r="G134" s="106"/>
      <c r="H134" s="107"/>
      <c r="I134" s="107"/>
      <c r="J134" s="107"/>
      <c r="K134" s="114"/>
      <c r="L134" s="114"/>
      <c r="M134" s="114"/>
      <c r="N134" s="3"/>
      <c r="O134" s="3"/>
      <c r="P134" s="4"/>
      <c r="Q134" s="4"/>
    </row>
    <row r="135">
      <c r="A135" s="90"/>
      <c r="B135" s="94">
        <f>'INSERT HERE'!B61</f>
        <v>0</v>
      </c>
      <c r="C135" s="96"/>
      <c r="D135" s="1"/>
      <c r="E135" s="44"/>
      <c r="F135" s="106"/>
      <c r="G135" s="106"/>
      <c r="H135" s="107"/>
      <c r="I135" s="107"/>
      <c r="J135" s="107"/>
      <c r="K135" s="114"/>
      <c r="L135" s="114"/>
      <c r="M135" s="114"/>
      <c r="N135" s="3"/>
      <c r="O135" s="3"/>
      <c r="P135" s="4"/>
      <c r="Q135" s="4"/>
    </row>
    <row r="136">
      <c r="A136" s="14"/>
      <c r="B136" s="14" t="str">
        <f>'MATERIAL CALCULATIONS'!K92</f>
        <v>2x4x8</v>
      </c>
      <c r="C136" s="109">
        <f>SUM(D136*B135)</f>
        <v>0</v>
      </c>
      <c r="D136" s="1">
        <f>'MATERIAL CALCULATIONS'!J92</f>
        <v>3</v>
      </c>
      <c r="E136" s="44"/>
      <c r="G136" s="106"/>
      <c r="H136" s="107"/>
      <c r="I136" s="107"/>
      <c r="J136" s="107">
        <f>C136</f>
        <v>0</v>
      </c>
      <c r="K136" s="114" t="s">
        <v>224</v>
      </c>
      <c r="L136" s="114">
        <f>SUMIF('ORDER LIST'!C29:C42,B136,'ORDER LIST'!N29:N42)</f>
        <v>5</v>
      </c>
      <c r="M136" s="114">
        <f t="shared" ref="M136:M137" si="26">SUM(L136)*C136</f>
        <v>0</v>
      </c>
      <c r="N136" s="301"/>
      <c r="O136" s="3"/>
      <c r="P136" s="4"/>
      <c r="Q136" s="4"/>
    </row>
    <row r="137">
      <c r="A137" s="44"/>
      <c r="B137" s="51" t="s">
        <v>350</v>
      </c>
      <c r="C137" s="109">
        <f>SUM(D137*B135)</f>
        <v>0</v>
      </c>
      <c r="D137" s="1">
        <f>'MATERIAL CALCULATIONS'!K95</f>
        <v>34</v>
      </c>
      <c r="E137" s="44"/>
      <c r="G137" s="106"/>
      <c r="H137" s="107"/>
      <c r="I137" s="107"/>
      <c r="J137" s="107">
        <f>ROUNDUP(C137,0)</f>
        <v>0</v>
      </c>
      <c r="K137" s="114" t="s">
        <v>224</v>
      </c>
      <c r="L137" s="114">
        <v>0.17</v>
      </c>
      <c r="M137" s="114">
        <f t="shared" si="26"/>
        <v>0</v>
      </c>
      <c r="N137" s="3"/>
      <c r="O137" s="3"/>
      <c r="P137" s="4"/>
      <c r="Q137" s="4"/>
    </row>
    <row r="138">
      <c r="A138" s="44"/>
      <c r="B138" s="44"/>
      <c r="C138" s="219">
        <f>SUM(D138*B135)</f>
        <v>0</v>
      </c>
      <c r="D138" s="1"/>
      <c r="E138" s="44"/>
      <c r="F138" s="106"/>
      <c r="G138" s="106"/>
      <c r="H138" s="107"/>
      <c r="I138" s="70"/>
      <c r="J138" s="70" t="s">
        <v>372</v>
      </c>
      <c r="K138" s="70"/>
      <c r="L138" s="77">
        <f>SUM(L136:L137)</f>
        <v>5.17</v>
      </c>
      <c r="M138" s="77">
        <f>SUM(M133:M137)</f>
        <v>0</v>
      </c>
      <c r="N138" s="3"/>
      <c r="O138" s="3"/>
      <c r="P138" s="4"/>
      <c r="Q138" s="4"/>
    </row>
    <row r="139">
      <c r="B139" s="247" t="s">
        <v>281</v>
      </c>
      <c r="C139" s="247"/>
      <c r="D139" s="247"/>
      <c r="E139" s="247"/>
      <c r="F139" s="247"/>
      <c r="G139" s="247"/>
      <c r="H139" s="247"/>
      <c r="I139" s="247"/>
      <c r="J139" s="247"/>
      <c r="K139" s="247"/>
      <c r="L139" s="247"/>
      <c r="M139" s="247"/>
      <c r="N139" s="64"/>
      <c r="O139" s="64"/>
      <c r="P139" s="64"/>
      <c r="Q139" s="4"/>
    </row>
    <row r="140">
      <c r="B140" s="51" t="s">
        <v>417</v>
      </c>
      <c r="D140" s="1"/>
      <c r="E140" s="44"/>
      <c r="F140" s="106"/>
      <c r="N140" s="64"/>
      <c r="O140" s="64"/>
      <c r="P140" s="64"/>
      <c r="Q140" s="4"/>
    </row>
    <row r="141">
      <c r="B141" s="83" t="s">
        <v>359</v>
      </c>
      <c r="D141" s="1"/>
      <c r="N141" s="64"/>
      <c r="O141" s="64"/>
      <c r="P141" s="64"/>
      <c r="Q141" s="4"/>
    </row>
    <row r="142">
      <c r="B142" s="83" t="s">
        <v>379</v>
      </c>
      <c r="D142" s="1"/>
      <c r="N142" s="64"/>
      <c r="O142" s="64"/>
      <c r="P142" s="64"/>
      <c r="Q142" s="4"/>
    </row>
    <row r="143">
      <c r="B143" s="83" t="s">
        <v>380</v>
      </c>
      <c r="D143" s="1"/>
      <c r="N143" s="64"/>
      <c r="O143" s="64"/>
      <c r="P143" s="64"/>
      <c r="Q143" s="4"/>
    </row>
    <row r="144">
      <c r="B144" s="83" t="s">
        <v>381</v>
      </c>
      <c r="D144" s="1"/>
      <c r="N144" s="64"/>
      <c r="O144" s="64"/>
      <c r="P144" s="64"/>
      <c r="Q144" s="4"/>
    </row>
    <row r="145">
      <c r="B145" s="83" t="s">
        <v>291</v>
      </c>
      <c r="D145" s="1"/>
      <c r="N145" s="64"/>
      <c r="O145" s="64"/>
      <c r="P145" s="64"/>
      <c r="Q145" s="4"/>
    </row>
    <row r="146">
      <c r="D146" s="1"/>
      <c r="N146" s="64"/>
      <c r="O146" s="64"/>
      <c r="P146" s="64"/>
      <c r="Q146" s="4"/>
    </row>
    <row r="147">
      <c r="A147" s="80"/>
      <c r="B147" s="177" t="s">
        <v>418</v>
      </c>
      <c r="C147" s="80"/>
      <c r="D147" s="81"/>
      <c r="E147" s="80"/>
      <c r="F147" s="80"/>
      <c r="G147" s="80"/>
      <c r="H147" s="80"/>
      <c r="I147" s="80"/>
      <c r="J147" s="80"/>
      <c r="K147" s="80"/>
      <c r="L147" s="80"/>
      <c r="M147" s="80"/>
      <c r="N147" s="302" t="s">
        <v>419</v>
      </c>
      <c r="O147" s="303"/>
      <c r="P147" s="64"/>
      <c r="Q147" s="4"/>
    </row>
    <row r="148">
      <c r="A148" s="29"/>
      <c r="B148" s="34" t="s">
        <v>9</v>
      </c>
      <c r="C148" s="82"/>
      <c r="D148" s="44"/>
      <c r="K148" s="304"/>
      <c r="L148" s="305"/>
      <c r="M148" s="305"/>
      <c r="N148" s="306"/>
      <c r="O148" s="306"/>
      <c r="P148" s="64"/>
      <c r="Q148" s="4"/>
    </row>
    <row r="149">
      <c r="A149" s="90"/>
      <c r="B149" s="94" t="str">
        <f>'INSERT HERE'!B64</f>
        <v/>
      </c>
      <c r="C149" s="96"/>
      <c r="D149" s="44"/>
      <c r="K149" s="304"/>
      <c r="L149" s="305"/>
      <c r="M149" s="305"/>
      <c r="N149" s="306"/>
      <c r="O149" s="306"/>
      <c r="P149" s="64"/>
      <c r="Q149" s="4"/>
    </row>
    <row r="150">
      <c r="A150" s="44"/>
      <c r="B150" s="51" t="s">
        <v>42</v>
      </c>
      <c r="C150" s="44">
        <f>B149*D150</f>
        <v>0</v>
      </c>
      <c r="D150" s="307">
        <v>6.0</v>
      </c>
      <c r="I150" s="107"/>
      <c r="J150" s="107">
        <f t="shared" ref="J150:J151" si="27">C150</f>
        <v>0</v>
      </c>
      <c r="K150" s="114" t="s">
        <v>224</v>
      </c>
      <c r="L150" s="308">
        <f>SUMIF('ORDER LIST'!C5:C30,B150,'ORDER LIST'!N5:N30)</f>
        <v>5</v>
      </c>
      <c r="M150" s="114">
        <f t="shared" ref="M150:M151" si="28">SUM(L150)*C150</f>
        <v>0</v>
      </c>
      <c r="N150" s="306"/>
      <c r="O150" s="306"/>
      <c r="P150" s="64"/>
      <c r="Q150" s="4"/>
    </row>
    <row r="151">
      <c r="A151" s="44"/>
      <c r="B151" s="51" t="s">
        <v>350</v>
      </c>
      <c r="C151" s="44">
        <f>B149*D151</f>
        <v>0</v>
      </c>
      <c r="D151" s="44">
        <f>'MATERIAL CALCULATIONS'!L192</f>
        <v>62</v>
      </c>
      <c r="I151" s="107"/>
      <c r="J151" s="107">
        <f t="shared" si="27"/>
        <v>0</v>
      </c>
      <c r="K151" s="114" t="s">
        <v>224</v>
      </c>
      <c r="L151" s="308">
        <f>SUMIF('ORDER LIST'!C6:C145,B151,'ORDER LIST'!N6:N145)</f>
        <v>0.17</v>
      </c>
      <c r="M151" s="114">
        <f t="shared" si="28"/>
        <v>0</v>
      </c>
      <c r="N151" s="306"/>
      <c r="O151" s="306"/>
      <c r="P151" s="64"/>
      <c r="Q151" s="4"/>
    </row>
    <row r="152">
      <c r="A152" s="44"/>
      <c r="C152" s="44"/>
      <c r="D152" s="1"/>
      <c r="I152" s="189"/>
      <c r="J152" s="189" t="s">
        <v>372</v>
      </c>
      <c r="K152" s="77">
        <f t="shared" ref="K152:M152" si="29">SUM(K149:K151)</f>
        <v>0</v>
      </c>
      <c r="L152" s="77">
        <f t="shared" si="29"/>
        <v>5.17</v>
      </c>
      <c r="M152" s="77">
        <f t="shared" si="29"/>
        <v>0</v>
      </c>
      <c r="N152" s="64"/>
      <c r="O152" s="64"/>
      <c r="P152" s="64"/>
      <c r="Q152" s="4"/>
    </row>
    <row r="153">
      <c r="A153" s="44"/>
      <c r="B153" s="247" t="s">
        <v>281</v>
      </c>
      <c r="C153" s="247"/>
      <c r="D153" s="247"/>
      <c r="E153" s="247"/>
      <c r="F153" s="247"/>
      <c r="G153" s="247"/>
      <c r="H153" s="247"/>
      <c r="I153" s="247"/>
      <c r="J153" s="247"/>
      <c r="K153" s="247"/>
      <c r="L153" s="247"/>
      <c r="M153" s="247"/>
      <c r="N153" s="4"/>
      <c r="O153" s="4"/>
      <c r="P153" s="4"/>
      <c r="Q153" s="4"/>
    </row>
    <row r="154">
      <c r="A154" s="44"/>
      <c r="B154" s="51" t="s">
        <v>420</v>
      </c>
      <c r="D154" s="1"/>
      <c r="E154" s="44"/>
      <c r="F154" s="106"/>
      <c r="N154" s="4"/>
      <c r="O154" s="4"/>
      <c r="P154" s="4"/>
      <c r="Q154" s="4"/>
    </row>
    <row r="155">
      <c r="A155" s="44"/>
      <c r="B155" s="51" t="s">
        <v>359</v>
      </c>
      <c r="C155" s="44"/>
      <c r="D155" s="1"/>
      <c r="N155" s="4"/>
      <c r="O155" s="4"/>
      <c r="P155" s="4"/>
      <c r="Q155" s="4"/>
    </row>
    <row r="156">
      <c r="A156" s="44"/>
      <c r="B156" s="51" t="s">
        <v>379</v>
      </c>
      <c r="C156" s="44"/>
      <c r="D156" s="1"/>
      <c r="N156" s="4"/>
      <c r="O156" s="4"/>
      <c r="P156" s="4"/>
      <c r="Q156" s="4"/>
    </row>
    <row r="157">
      <c r="A157" s="44"/>
      <c r="B157" s="51" t="s">
        <v>380</v>
      </c>
      <c r="C157" s="44"/>
      <c r="D157" s="1"/>
      <c r="N157" s="4"/>
      <c r="O157" s="4"/>
      <c r="P157" s="4"/>
      <c r="Q157" s="4"/>
    </row>
    <row r="158">
      <c r="A158" s="44"/>
      <c r="B158" s="51" t="s">
        <v>381</v>
      </c>
      <c r="C158" s="44"/>
      <c r="D158" s="1"/>
      <c r="N158" s="4"/>
      <c r="O158" s="4"/>
      <c r="P158" s="4"/>
      <c r="Q158" s="4"/>
    </row>
    <row r="159">
      <c r="A159" s="44"/>
      <c r="B159" s="51" t="s">
        <v>291</v>
      </c>
      <c r="C159" s="44"/>
      <c r="D159" s="1"/>
      <c r="N159" s="4"/>
      <c r="O159" s="4"/>
      <c r="P159" s="4"/>
      <c r="Q159" s="4"/>
    </row>
    <row r="160">
      <c r="A160" s="80"/>
      <c r="B160" s="80" t="s">
        <v>421</v>
      </c>
      <c r="C160" s="80"/>
      <c r="D160" s="81"/>
      <c r="E160" s="80"/>
      <c r="F160" s="80"/>
      <c r="G160" s="80"/>
      <c r="H160" s="80"/>
      <c r="I160" s="80"/>
      <c r="J160" s="80"/>
      <c r="K160" s="80"/>
      <c r="L160" s="80"/>
      <c r="M160" s="80"/>
      <c r="N160" s="302" t="s">
        <v>422</v>
      </c>
      <c r="O160" s="4"/>
      <c r="P160" s="4"/>
      <c r="Q160" s="4"/>
    </row>
    <row r="161">
      <c r="A161" s="29"/>
      <c r="B161" s="34" t="s">
        <v>9</v>
      </c>
      <c r="C161" s="82"/>
      <c r="D161" s="44"/>
      <c r="K161" s="304"/>
      <c r="L161" s="305"/>
      <c r="M161" s="305"/>
      <c r="N161" s="4"/>
      <c r="O161" s="4"/>
      <c r="P161" s="4"/>
      <c r="Q161" s="4"/>
    </row>
    <row r="162">
      <c r="A162" s="90"/>
      <c r="B162" s="94" t="str">
        <f>'INSERT HERE'!B67</f>
        <v/>
      </c>
      <c r="C162" s="96"/>
      <c r="D162" s="44"/>
      <c r="K162" s="304"/>
      <c r="L162" s="305"/>
      <c r="M162" s="305"/>
      <c r="N162" s="4"/>
      <c r="O162" s="4"/>
      <c r="P162" s="4"/>
      <c r="Q162" s="4"/>
    </row>
    <row r="163">
      <c r="A163" s="20"/>
      <c r="B163" s="30" t="str">
        <f>'MATERIAL CALCULATIONS'!L202</f>
        <v>2x4x8</v>
      </c>
      <c r="C163" s="44">
        <f>ROUNDUP(SUM(D163*B162),0)</f>
        <v>0</v>
      </c>
      <c r="D163" s="311">
        <v>3.5</v>
      </c>
      <c r="E163" s="20"/>
      <c r="F163" s="20"/>
      <c r="G163" s="20"/>
      <c r="H163" s="199"/>
      <c r="J163" s="107">
        <f>ROUNDUP(C163,0)</f>
        <v>0</v>
      </c>
      <c r="K163" s="312" t="s">
        <v>224</v>
      </c>
      <c r="L163" s="308">
        <f>SUMIF('ORDER LIST'!C18:C54,B163,'ORDER LIST'!N18:N54)</f>
        <v>5</v>
      </c>
      <c r="M163" s="312">
        <f t="shared" ref="M163:M164" si="30">SUM(L163)*C163</f>
        <v>0</v>
      </c>
      <c r="N163" s="30" t="str">
        <f>#REF!</f>
        <v>#REF!</v>
      </c>
      <c r="O163" s="4"/>
      <c r="P163" s="4"/>
      <c r="Q163" s="4"/>
    </row>
    <row r="164">
      <c r="A164" s="20"/>
      <c r="B164" s="51" t="s">
        <v>350</v>
      </c>
      <c r="C164" s="109">
        <f>SUM(D164*B162)</f>
        <v>0</v>
      </c>
      <c r="D164" s="311">
        <v>80.0</v>
      </c>
      <c r="E164" s="20"/>
      <c r="F164" s="20"/>
      <c r="G164" s="20"/>
      <c r="H164" s="199"/>
      <c r="J164" s="107">
        <f>C164</f>
        <v>0</v>
      </c>
      <c r="K164" s="312" t="s">
        <v>224</v>
      </c>
      <c r="L164" s="308">
        <f>SUMIF('ORDER LIST'!C19:C55,B164,'ORDER LIST'!N19:N55)</f>
        <v>0.17</v>
      </c>
      <c r="M164" s="312">
        <f t="shared" si="30"/>
        <v>0</v>
      </c>
      <c r="N164" s="4"/>
      <c r="O164" s="4"/>
      <c r="P164" s="4"/>
      <c r="Q164" s="4"/>
    </row>
    <row r="165">
      <c r="A165" s="20"/>
      <c r="B165" s="20"/>
      <c r="C165" s="20"/>
      <c r="D165" s="20"/>
      <c r="E165" s="20"/>
      <c r="F165" s="20"/>
      <c r="G165" s="20"/>
      <c r="H165" s="199"/>
      <c r="J165" s="176" t="s">
        <v>372</v>
      </c>
      <c r="K165" s="185"/>
      <c r="L165" s="77">
        <f>SUM(L160:L164)</f>
        <v>5.17</v>
      </c>
      <c r="M165" s="313">
        <f>SUM(M163:M164)</f>
        <v>0</v>
      </c>
      <c r="N165" s="4"/>
      <c r="O165" s="4"/>
      <c r="P165" s="4"/>
      <c r="Q165" s="4"/>
    </row>
    <row r="166">
      <c r="A166" s="44"/>
      <c r="B166" s="247" t="s">
        <v>281</v>
      </c>
      <c r="C166" s="247"/>
      <c r="D166" s="247"/>
      <c r="E166" s="247"/>
      <c r="F166" s="247"/>
      <c r="G166" s="247"/>
      <c r="H166" s="247"/>
      <c r="I166" s="247"/>
      <c r="J166" s="247"/>
      <c r="K166" s="247"/>
      <c r="L166" s="247"/>
      <c r="M166" s="247"/>
      <c r="N166" s="4"/>
      <c r="O166" s="4"/>
      <c r="P166" s="4"/>
      <c r="Q166" s="4"/>
    </row>
    <row r="167">
      <c r="A167" s="20"/>
      <c r="B167" s="30" t="s">
        <v>420</v>
      </c>
      <c r="C167" s="20"/>
      <c r="D167" s="20"/>
      <c r="E167" s="20"/>
      <c r="F167" s="20"/>
      <c r="G167" s="20"/>
      <c r="H167" s="20"/>
      <c r="I167" s="20"/>
      <c r="J167" s="20"/>
      <c r="K167" s="20"/>
      <c r="L167" s="20"/>
      <c r="N167" s="4"/>
      <c r="O167" s="4"/>
      <c r="P167" s="4"/>
      <c r="Q167" s="4"/>
    </row>
    <row r="168">
      <c r="A168" s="20"/>
      <c r="B168" s="30" t="s">
        <v>359</v>
      </c>
      <c r="C168" s="20"/>
      <c r="D168" s="20"/>
      <c r="E168" s="20"/>
      <c r="F168" s="20"/>
      <c r="G168" s="20"/>
      <c r="H168" s="20"/>
      <c r="I168" s="20"/>
      <c r="J168" s="20"/>
      <c r="K168" s="20"/>
      <c r="L168" s="20"/>
      <c r="N168" s="4"/>
      <c r="O168" s="4"/>
      <c r="P168" s="4"/>
      <c r="Q168" s="4"/>
    </row>
    <row r="169">
      <c r="A169" s="20"/>
      <c r="B169" s="30" t="s">
        <v>379</v>
      </c>
      <c r="C169" s="20"/>
      <c r="D169" s="20"/>
      <c r="E169" s="20"/>
      <c r="F169" s="20"/>
      <c r="G169" s="20"/>
      <c r="H169" s="20"/>
      <c r="I169" s="20"/>
      <c r="J169" s="20"/>
      <c r="K169" s="20"/>
      <c r="L169" s="20"/>
      <c r="N169" s="4"/>
      <c r="O169" s="4"/>
      <c r="P169" s="4"/>
      <c r="Q169" s="4"/>
    </row>
    <row r="170">
      <c r="A170" s="20"/>
      <c r="B170" s="30" t="s">
        <v>380</v>
      </c>
      <c r="C170" s="20"/>
      <c r="D170" s="20"/>
      <c r="E170" s="20"/>
      <c r="F170" s="20"/>
      <c r="G170" s="20"/>
      <c r="H170" s="20"/>
      <c r="I170" s="20"/>
      <c r="J170" s="20"/>
      <c r="K170" s="20"/>
      <c r="L170" s="20"/>
      <c r="N170" s="4"/>
      <c r="O170" s="4"/>
      <c r="P170" s="4"/>
      <c r="Q170" s="4"/>
    </row>
    <row r="171">
      <c r="A171" s="20"/>
      <c r="B171" s="30" t="s">
        <v>381</v>
      </c>
      <c r="C171" s="20"/>
      <c r="D171" s="20"/>
      <c r="E171" s="20"/>
      <c r="F171" s="20"/>
      <c r="G171" s="20"/>
      <c r="H171" s="20"/>
      <c r="I171" s="20"/>
      <c r="J171" s="20"/>
      <c r="K171" s="20"/>
      <c r="L171" s="20"/>
      <c r="N171" s="4"/>
      <c r="O171" s="4"/>
      <c r="P171" s="4"/>
      <c r="Q171" s="4"/>
    </row>
    <row r="172">
      <c r="A172" s="20"/>
      <c r="B172" s="30" t="s">
        <v>291</v>
      </c>
      <c r="C172" s="20"/>
      <c r="D172" s="20"/>
      <c r="E172" s="20"/>
      <c r="F172" s="20"/>
      <c r="G172" s="20"/>
      <c r="H172" s="20"/>
      <c r="I172" s="20"/>
      <c r="J172" s="20"/>
      <c r="K172" s="20"/>
      <c r="L172" s="20"/>
      <c r="N172" s="4"/>
      <c r="O172" s="4"/>
      <c r="P172" s="4"/>
      <c r="Q172" s="4"/>
    </row>
    <row r="173">
      <c r="A173" s="80"/>
      <c r="B173" s="177" t="s">
        <v>349</v>
      </c>
      <c r="C173" s="80"/>
      <c r="D173" s="81"/>
      <c r="E173" s="80"/>
      <c r="F173" s="80"/>
      <c r="G173" s="80"/>
      <c r="H173" s="80"/>
      <c r="I173" s="80"/>
      <c r="J173" s="80"/>
      <c r="K173" s="80"/>
      <c r="L173" s="80"/>
      <c r="M173" s="80"/>
      <c r="N173" s="4"/>
      <c r="O173" s="4"/>
      <c r="P173" s="4"/>
      <c r="Q173" s="4"/>
    </row>
    <row r="174">
      <c r="A174" s="29"/>
      <c r="B174" s="34" t="s">
        <v>9</v>
      </c>
      <c r="C174" s="82"/>
      <c r="D174" s="44"/>
      <c r="K174" s="304"/>
      <c r="L174" s="305"/>
      <c r="M174" s="305"/>
      <c r="N174" s="4"/>
      <c r="O174" s="4"/>
      <c r="P174" s="4"/>
      <c r="Q174" s="4"/>
    </row>
    <row r="175">
      <c r="A175" s="90"/>
      <c r="B175" s="94">
        <f>'INSERT HERE'!B70</f>
        <v>4</v>
      </c>
      <c r="C175" s="96">
        <f>B175*2*2*2</f>
        <v>32</v>
      </c>
      <c r="D175" s="44"/>
      <c r="K175" s="304"/>
      <c r="L175" s="305"/>
      <c r="M175" s="305"/>
      <c r="N175" s="4"/>
      <c r="O175" s="4"/>
      <c r="P175" s="4"/>
      <c r="Q175" s="4"/>
    </row>
    <row r="176">
      <c r="A176" s="44"/>
      <c r="B176" s="83" t="s">
        <v>423</v>
      </c>
      <c r="C176" s="44">
        <f>B175*D176</f>
        <v>4</v>
      </c>
      <c r="D176" s="263">
        <v>1.0</v>
      </c>
      <c r="E176" s="106" t="s">
        <v>166</v>
      </c>
      <c r="F176" s="106"/>
      <c r="G176" s="106"/>
      <c r="H176" s="107"/>
      <c r="I176" s="107"/>
      <c r="J176" s="107">
        <f t="shared" ref="J176:J180" si="31">C176</f>
        <v>4</v>
      </c>
      <c r="K176" s="114" t="str">
        <f>E176</f>
        <v>EA</v>
      </c>
      <c r="L176" s="114">
        <v>120.0</v>
      </c>
      <c r="M176" s="114">
        <f>L176*J176</f>
        <v>480</v>
      </c>
      <c r="N176" s="4"/>
      <c r="O176" s="4"/>
      <c r="P176" s="4"/>
      <c r="Q176" s="4"/>
    </row>
    <row r="177">
      <c r="A177" s="51" t="s">
        <v>424</v>
      </c>
      <c r="B177" s="51" t="s">
        <v>259</v>
      </c>
      <c r="C177" s="44">
        <f>ROUNDUP(SUM(D177*B175),0)</f>
        <v>16</v>
      </c>
      <c r="D177" s="263">
        <v>4.0</v>
      </c>
      <c r="E177" s="154"/>
      <c r="F177" s="106"/>
      <c r="G177" s="106"/>
      <c r="H177" s="107"/>
      <c r="I177" s="44"/>
      <c r="J177" s="107">
        <f t="shared" si="31"/>
        <v>16</v>
      </c>
      <c r="K177" s="111" t="s">
        <v>166</v>
      </c>
      <c r="L177" s="111"/>
      <c r="M177" s="114"/>
      <c r="N177" s="4"/>
      <c r="O177" s="4"/>
      <c r="P177" s="4"/>
      <c r="Q177" s="4"/>
    </row>
    <row r="178">
      <c r="A178" s="51" t="s">
        <v>425</v>
      </c>
      <c r="B178" s="51" t="s">
        <v>257</v>
      </c>
      <c r="C178" s="44">
        <f>ROUNDUP(SUM(D178*B175),0)</f>
        <v>4</v>
      </c>
      <c r="D178" s="263">
        <v>1.0</v>
      </c>
      <c r="E178" s="154"/>
      <c r="F178" s="106"/>
      <c r="G178" s="106"/>
      <c r="H178" s="107"/>
      <c r="I178" s="44"/>
      <c r="J178" s="107">
        <f t="shared" si="31"/>
        <v>4</v>
      </c>
      <c r="K178" s="111" t="s">
        <v>166</v>
      </c>
      <c r="L178" s="111"/>
      <c r="M178" s="114"/>
      <c r="N178" s="4"/>
      <c r="O178" s="4"/>
      <c r="P178" s="4"/>
      <c r="Q178" s="4"/>
    </row>
    <row r="179">
      <c r="A179" s="44"/>
      <c r="B179" s="51"/>
      <c r="C179" s="44"/>
      <c r="D179" s="263"/>
      <c r="E179" s="154"/>
      <c r="F179" s="106"/>
      <c r="G179" s="106"/>
      <c r="H179" s="107"/>
      <c r="I179" s="44"/>
      <c r="J179" s="107" t="str">
        <f t="shared" si="31"/>
        <v/>
      </c>
      <c r="K179" s="111" t="s">
        <v>166</v>
      </c>
      <c r="L179" s="111"/>
      <c r="M179" s="114"/>
      <c r="N179" s="4"/>
      <c r="O179" s="4"/>
      <c r="P179" s="4"/>
      <c r="Q179" s="4"/>
    </row>
    <row r="180">
      <c r="A180" s="44"/>
      <c r="B180" s="51" t="s">
        <v>77</v>
      </c>
      <c r="C180" s="44">
        <f>SUM(D180*B175)</f>
        <v>8</v>
      </c>
      <c r="D180" s="263">
        <v>2.0</v>
      </c>
      <c r="E180" s="154" t="s">
        <v>166</v>
      </c>
      <c r="F180" s="106"/>
      <c r="G180" s="106"/>
      <c r="H180" s="107"/>
      <c r="I180" s="44"/>
      <c r="J180" s="107">
        <f t="shared" si="31"/>
        <v>8</v>
      </c>
      <c r="K180" s="111" t="s">
        <v>166</v>
      </c>
      <c r="L180" s="111">
        <v>109.0</v>
      </c>
      <c r="M180" s="114"/>
      <c r="N180" s="4"/>
      <c r="O180" s="4"/>
      <c r="P180" s="4"/>
      <c r="Q180" s="4"/>
    </row>
    <row r="181">
      <c r="A181" s="44"/>
      <c r="B181" s="44" t="s">
        <v>271</v>
      </c>
      <c r="C181" s="44">
        <f>C175</f>
        <v>32</v>
      </c>
      <c r="D181" s="1"/>
      <c r="E181" s="154" t="s">
        <v>3</v>
      </c>
      <c r="F181" s="106"/>
      <c r="G181" s="106">
        <f>C181</f>
        <v>32</v>
      </c>
      <c r="H181" s="107">
        <f>SUM(G181/27)</f>
        <v>1.185185185</v>
      </c>
      <c r="I181" s="44">
        <f>H181*1.4</f>
        <v>1.659259259</v>
      </c>
      <c r="J181" s="107">
        <f>ROUNDUP(I181,0)</f>
        <v>2</v>
      </c>
      <c r="K181" s="114" t="s">
        <v>5</v>
      </c>
      <c r="L181" s="114">
        <v>52.5</v>
      </c>
      <c r="M181" s="114">
        <f>L181*J181</f>
        <v>105</v>
      </c>
      <c r="N181" s="4"/>
      <c r="O181" s="4"/>
      <c r="P181" s="4"/>
      <c r="Q181" s="4"/>
    </row>
    <row r="182">
      <c r="A182" s="44"/>
      <c r="B182" s="100"/>
      <c r="C182" s="100"/>
      <c r="D182" s="100"/>
      <c r="E182" s="100"/>
      <c r="F182" s="100"/>
      <c r="G182" s="100"/>
      <c r="H182" s="100"/>
      <c r="I182" s="100"/>
      <c r="J182" s="176" t="s">
        <v>372</v>
      </c>
      <c r="K182" s="185"/>
      <c r="L182" s="77">
        <f t="shared" ref="L182:M182" si="32">SUM(L176:L181)</f>
        <v>281.5</v>
      </c>
      <c r="M182" s="313">
        <f t="shared" si="32"/>
        <v>585</v>
      </c>
      <c r="N182" s="4"/>
      <c r="O182" s="4"/>
      <c r="P182" s="4"/>
      <c r="Q182" s="4"/>
    </row>
    <row r="183">
      <c r="A183" s="44"/>
      <c r="B183" s="100"/>
      <c r="C183" s="100"/>
      <c r="D183" s="100"/>
      <c r="E183" s="100"/>
      <c r="F183" s="100"/>
      <c r="G183" s="100"/>
      <c r="H183" s="100"/>
      <c r="I183" s="100"/>
      <c r="J183" s="100"/>
      <c r="K183" s="100"/>
      <c r="L183" s="100"/>
      <c r="M183" s="100"/>
      <c r="N183" s="4"/>
      <c r="O183" s="4"/>
      <c r="P183" s="4"/>
      <c r="Q183" s="4"/>
    </row>
    <row r="184">
      <c r="A184" s="80"/>
      <c r="B184" s="80" t="s">
        <v>426</v>
      </c>
      <c r="C184" s="80"/>
      <c r="D184" s="81"/>
      <c r="E184" s="80"/>
      <c r="F184" s="80"/>
      <c r="G184" s="80"/>
      <c r="H184" s="80"/>
      <c r="I184" s="80"/>
      <c r="J184" s="80"/>
      <c r="K184" s="80"/>
      <c r="L184" s="80"/>
      <c r="M184" s="80"/>
      <c r="N184" s="4"/>
      <c r="O184" s="4"/>
      <c r="P184" s="4"/>
      <c r="Q184" s="4"/>
    </row>
    <row r="185">
      <c r="A185" s="29"/>
      <c r="B185" s="34" t="s">
        <v>9</v>
      </c>
      <c r="C185" s="82" t="s">
        <v>6</v>
      </c>
      <c r="D185" s="44"/>
      <c r="K185" s="304"/>
      <c r="L185" s="305"/>
      <c r="M185" s="305"/>
      <c r="N185" s="4"/>
      <c r="O185" s="4"/>
      <c r="P185" s="4"/>
      <c r="Q185" s="4"/>
    </row>
    <row r="186">
      <c r="A186" s="90"/>
      <c r="B186" s="94">
        <f>'INSERT HERE'!B73</f>
        <v>0</v>
      </c>
      <c r="C186" s="96">
        <f>B186*4</f>
        <v>0</v>
      </c>
      <c r="D186" s="44" t="s">
        <v>427</v>
      </c>
      <c r="K186" s="304"/>
      <c r="L186" s="305"/>
      <c r="M186" s="305"/>
      <c r="N186" s="4"/>
      <c r="O186" s="303"/>
      <c r="P186" s="4"/>
      <c r="Q186" s="4"/>
    </row>
    <row r="187">
      <c r="A187" s="20"/>
      <c r="B187" s="314" t="s">
        <v>428</v>
      </c>
      <c r="C187" s="109"/>
      <c r="D187" s="315"/>
      <c r="E187" s="20"/>
      <c r="F187" s="20"/>
      <c r="G187" s="20"/>
      <c r="H187" s="199"/>
      <c r="J187" s="199"/>
      <c r="K187" s="312"/>
      <c r="L187" s="312"/>
      <c r="M187" s="312"/>
      <c r="N187" s="4"/>
      <c r="O187" s="306"/>
      <c r="P187" s="4"/>
      <c r="Q187" s="4"/>
    </row>
    <row r="188">
      <c r="A188" s="20"/>
      <c r="B188" s="25" t="str">
        <f>'MATERIAL CALCULATIONS'!M132</f>
        <v>1x6x8</v>
      </c>
      <c r="C188" s="109">
        <f>COUNTIF(C186,D188)*E188</f>
        <v>0</v>
      </c>
      <c r="D188" s="315">
        <v>8.0</v>
      </c>
      <c r="E188" s="25">
        <f>'MATERIAL CALCULATIONS'!L132</f>
        <v>17</v>
      </c>
      <c r="F188" s="20"/>
      <c r="G188" s="20"/>
      <c r="H188" s="199"/>
      <c r="J188" s="107">
        <f t="shared" ref="J188:J191" si="33">C188</f>
        <v>0</v>
      </c>
      <c r="K188" s="312" t="s">
        <v>224</v>
      </c>
      <c r="L188" s="316">
        <f>SUMIF('ORDER LIST'!C1:C76,B188,'ORDER LIST'!N1:N76)</f>
        <v>8</v>
      </c>
      <c r="M188" s="312">
        <f t="shared" ref="M188:M191" si="34">SUM(L188)*C188</f>
        <v>0</v>
      </c>
      <c r="N188" s="197" t="s">
        <v>407</v>
      </c>
      <c r="O188" s="306"/>
      <c r="P188" s="4"/>
      <c r="Q188" s="4"/>
    </row>
    <row r="189">
      <c r="A189" s="20"/>
      <c r="B189" s="25" t="str">
        <f>'MATERIAL CALCULATIONS'!M133</f>
        <v>2x4x8</v>
      </c>
      <c r="C189" s="109">
        <f>COUNTIF(C186,D189)*E189</f>
        <v>0</v>
      </c>
      <c r="D189" s="315">
        <v>8.0</v>
      </c>
      <c r="E189" s="25">
        <f>'MATERIAL CALCULATIONS'!L133</f>
        <v>3</v>
      </c>
      <c r="F189" s="20"/>
      <c r="G189" s="20"/>
      <c r="H189" s="199"/>
      <c r="J189" s="107">
        <f t="shared" si="33"/>
        <v>0</v>
      </c>
      <c r="K189" s="312" t="s">
        <v>224</v>
      </c>
      <c r="L189" s="316">
        <f>SUMIF('ORDER LIST'!C2:C77,B189,'ORDER LIST'!N2:N77)</f>
        <v>5</v>
      </c>
      <c r="M189" s="312">
        <f t="shared" si="34"/>
        <v>0</v>
      </c>
      <c r="N189" s="197" t="s">
        <v>429</v>
      </c>
      <c r="O189" s="306"/>
      <c r="P189" s="4"/>
      <c r="Q189" s="4"/>
    </row>
    <row r="190">
      <c r="A190" s="20"/>
      <c r="B190" s="25" t="str">
        <f>'MATERIAL CALCULATIONS'!M134</f>
        <v>4x4x10</v>
      </c>
      <c r="C190" s="109">
        <f>COUNTIF(C186,D190)*E190</f>
        <v>0</v>
      </c>
      <c r="D190" s="315">
        <v>8.0</v>
      </c>
      <c r="E190" s="20">
        <f>'MATERIAL CALCULATIONS'!L134</f>
        <v>1</v>
      </c>
      <c r="F190" s="20"/>
      <c r="G190" s="20"/>
      <c r="H190" s="199"/>
      <c r="J190" s="107">
        <f t="shared" si="33"/>
        <v>0</v>
      </c>
      <c r="K190" s="312" t="s">
        <v>224</v>
      </c>
      <c r="L190" s="316">
        <f>SUMIF('ORDER LIST'!C3:C78,B190,'ORDER LIST'!N3:N78)</f>
        <v>0</v>
      </c>
      <c r="M190" s="312">
        <f t="shared" si="34"/>
        <v>0</v>
      </c>
      <c r="N190" s="197" t="s">
        <v>430</v>
      </c>
      <c r="O190" s="306"/>
      <c r="P190" s="4"/>
      <c r="Q190" s="4"/>
    </row>
    <row r="191">
      <c r="A191" s="20"/>
      <c r="B191" s="51" t="s">
        <v>350</v>
      </c>
      <c r="C191" s="109">
        <f>COUNTIF(C186,D191)*E191</f>
        <v>0</v>
      </c>
      <c r="D191" s="109">
        <v>8.0</v>
      </c>
      <c r="E191" s="20">
        <f>SUM('MATERIAL CALCULATIONS'!E123+'MATERIAL CALCULATIONS'!E126)*4</f>
        <v>24</v>
      </c>
      <c r="F191" s="20"/>
      <c r="G191" s="20"/>
      <c r="H191" s="199"/>
      <c r="J191" s="107">
        <f t="shared" si="33"/>
        <v>0</v>
      </c>
      <c r="K191" s="312" t="s">
        <v>224</v>
      </c>
      <c r="L191" s="316">
        <f>SUMIF('ORDER LIST'!C4:C79,B191,'ORDER LIST'!N4:N79)</f>
        <v>0.17</v>
      </c>
      <c r="M191" s="312">
        <f t="shared" si="34"/>
        <v>0</v>
      </c>
      <c r="N191" s="4"/>
      <c r="O191" s="306"/>
      <c r="P191" s="4"/>
      <c r="Q191" s="4"/>
    </row>
    <row r="193">
      <c r="A193" s="20"/>
      <c r="B193" s="314" t="s">
        <v>431</v>
      </c>
      <c r="C193" s="109"/>
      <c r="D193" s="109"/>
      <c r="E193" s="20"/>
      <c r="F193" s="20"/>
      <c r="G193" s="20"/>
      <c r="H193" s="199"/>
      <c r="J193" s="107"/>
      <c r="K193" s="312"/>
      <c r="L193" s="312"/>
      <c r="M193" s="312"/>
      <c r="N193" s="4"/>
      <c r="O193" s="306"/>
      <c r="P193" s="4"/>
      <c r="Q193" s="4"/>
    </row>
    <row r="194">
      <c r="A194" s="20"/>
      <c r="B194" s="25" t="str">
        <f>'MATERIAL CALCULATIONS'!M119</f>
        <v>1x6x12</v>
      </c>
      <c r="C194" s="109">
        <f>COUNTIF(C186,D194)*E194</f>
        <v>0</v>
      </c>
      <c r="D194" s="317">
        <v>12.0</v>
      </c>
      <c r="E194" s="25">
        <f>'MATERIAL CALCULATIONS'!L119</f>
        <v>16</v>
      </c>
      <c r="F194" s="20"/>
      <c r="G194" s="20"/>
      <c r="H194" s="199"/>
      <c r="J194" s="107">
        <f t="shared" ref="J194:J199" si="35">Roundup(C194,0)</f>
        <v>0</v>
      </c>
      <c r="K194" s="312"/>
      <c r="L194" s="316">
        <f>SUMIF('ORDER LIST'!C1:C82,B194,'ORDER LIST'!N1:N82)</f>
        <v>10</v>
      </c>
      <c r="M194" s="312">
        <f t="shared" ref="M194:M199" si="36">SUM(L194)*C194</f>
        <v>0</v>
      </c>
      <c r="N194" s="4"/>
      <c r="O194" s="306"/>
      <c r="P194" s="4"/>
      <c r="Q194" s="4"/>
    </row>
    <row r="195">
      <c r="A195" s="20"/>
      <c r="B195" s="25" t="str">
        <f>'MATERIAL CALCULATIONS'!M120</f>
        <v>2x4x12</v>
      </c>
      <c r="C195" s="109">
        <f>COUNTIF(C186,D195)*E195</f>
        <v>0</v>
      </c>
      <c r="D195" s="317">
        <v>12.0</v>
      </c>
      <c r="E195" s="25">
        <f>'MATERIAL CALCULATIONS'!L120</f>
        <v>3</v>
      </c>
      <c r="F195" s="20"/>
      <c r="G195" s="20"/>
      <c r="H195" s="199"/>
      <c r="J195" s="107">
        <f t="shared" si="35"/>
        <v>0</v>
      </c>
      <c r="K195" s="312"/>
      <c r="L195" s="316">
        <f>SUMIF('ORDER LIST'!C2:C83,B195,'ORDER LIST'!N2:N83)</f>
        <v>10</v>
      </c>
      <c r="M195" s="312">
        <f t="shared" si="36"/>
        <v>0</v>
      </c>
      <c r="N195" s="4"/>
      <c r="O195" s="306"/>
      <c r="P195" s="4"/>
      <c r="Q195" s="4"/>
    </row>
    <row r="196">
      <c r="A196" s="20"/>
      <c r="B196" s="25" t="str">
        <f>'MATERIAL CALCULATIONS'!M121</f>
        <v>4x4x12</v>
      </c>
      <c r="C196" s="109">
        <f>COUNTIF(C186,D196)*E196</f>
        <v>0</v>
      </c>
      <c r="D196" s="317">
        <v>12.0</v>
      </c>
      <c r="E196" s="20">
        <f>'MATERIAL CALCULATIONS'!L121</f>
        <v>1</v>
      </c>
      <c r="F196" s="20"/>
      <c r="G196" s="20"/>
      <c r="H196" s="199"/>
      <c r="J196" s="107">
        <f t="shared" si="35"/>
        <v>0</v>
      </c>
      <c r="K196" s="312"/>
      <c r="L196" s="316">
        <f>SUMIF('ORDER LIST'!C3:C84,B196,'ORDER LIST'!N3:N84)</f>
        <v>0</v>
      </c>
      <c r="M196" s="312">
        <f t="shared" si="36"/>
        <v>0</v>
      </c>
      <c r="N196" s="4"/>
      <c r="O196" s="306"/>
      <c r="P196" s="4"/>
      <c r="Q196" s="4"/>
    </row>
    <row r="197">
      <c r="A197" s="20"/>
      <c r="B197" s="25" t="str">
        <f>'MATERIAL CALCULATIONS'!M122</f>
        <v>2x4x8</v>
      </c>
      <c r="C197" s="109">
        <f>COUNTIF(C186,D197)*E197</f>
        <v>0</v>
      </c>
      <c r="D197" s="317">
        <v>12.0</v>
      </c>
      <c r="E197" s="20">
        <f>'MATERIAL CALCULATIONS'!L122</f>
        <v>1</v>
      </c>
      <c r="F197" s="20"/>
      <c r="G197" s="20"/>
      <c r="H197" s="199"/>
      <c r="J197" s="107">
        <f t="shared" si="35"/>
        <v>0</v>
      </c>
      <c r="K197" s="312"/>
      <c r="L197" s="316">
        <f>SUMIF('ORDER LIST'!C4:C85,B197,'ORDER LIST'!N4:N85)</f>
        <v>5</v>
      </c>
      <c r="M197" s="312">
        <f t="shared" si="36"/>
        <v>0</v>
      </c>
      <c r="N197" s="4"/>
      <c r="O197" s="306"/>
      <c r="P197" s="4"/>
      <c r="Q197" s="4"/>
    </row>
    <row r="198">
      <c r="A198" s="20"/>
      <c r="B198" s="51" t="s">
        <v>350</v>
      </c>
      <c r="C198" s="109">
        <f>COUNTIF(C186,D198)*E198</f>
        <v>0</v>
      </c>
      <c r="D198" s="317">
        <v>12.0</v>
      </c>
      <c r="E198" s="30">
        <v>34.0</v>
      </c>
      <c r="F198" s="20"/>
      <c r="G198" s="20"/>
      <c r="H198" s="199"/>
      <c r="J198" s="107">
        <f t="shared" si="35"/>
        <v>0</v>
      </c>
      <c r="K198" s="312"/>
      <c r="L198" s="316">
        <f>SUMIF('ORDER LIST'!C5:C86,B198,'ORDER LIST'!N5:N86)</f>
        <v>0.17</v>
      </c>
      <c r="M198" s="312">
        <f t="shared" si="36"/>
        <v>0</v>
      </c>
      <c r="N198" s="4"/>
      <c r="O198" s="306"/>
      <c r="P198" s="4"/>
      <c r="Q198" s="4"/>
    </row>
    <row r="199">
      <c r="A199" s="20"/>
      <c r="B199" s="51" t="s">
        <v>310</v>
      </c>
      <c r="C199" s="109">
        <f>COUNTIF(C186,D199)*E199</f>
        <v>0</v>
      </c>
      <c r="D199" s="83">
        <v>12.0</v>
      </c>
      <c r="E199" s="318">
        <v>16.0</v>
      </c>
      <c r="F199" s="20"/>
      <c r="G199" s="20"/>
      <c r="H199" s="199"/>
      <c r="J199" s="107">
        <f t="shared" si="35"/>
        <v>0</v>
      </c>
      <c r="K199" s="312" t="s">
        <v>224</v>
      </c>
      <c r="L199" s="312">
        <v>5.0</v>
      </c>
      <c r="M199" s="312">
        <f t="shared" si="36"/>
        <v>0</v>
      </c>
      <c r="N199" s="197" t="s">
        <v>311</v>
      </c>
      <c r="O199" s="306"/>
      <c r="P199" s="4"/>
      <c r="Q199" s="4"/>
    </row>
    <row r="200">
      <c r="A200" s="20"/>
      <c r="B200" s="319"/>
      <c r="C200" s="109"/>
      <c r="E200" s="20"/>
      <c r="F200" s="20"/>
      <c r="G200" s="20"/>
      <c r="H200" s="199"/>
      <c r="J200" s="107"/>
      <c r="K200" s="312"/>
      <c r="L200" s="316"/>
      <c r="M200" s="312"/>
      <c r="N200" s="320"/>
      <c r="O200" s="306"/>
      <c r="P200" s="4"/>
      <c r="Q200" s="4"/>
    </row>
    <row r="201">
      <c r="A201" s="20"/>
      <c r="B201" s="314"/>
      <c r="C201" s="109"/>
      <c r="D201" s="109"/>
      <c r="E201" s="20"/>
      <c r="F201" s="20"/>
      <c r="G201" s="20"/>
      <c r="H201" s="199"/>
      <c r="J201" s="107"/>
      <c r="K201" s="312"/>
      <c r="L201" s="312"/>
      <c r="M201" s="312"/>
      <c r="N201" s="4"/>
      <c r="O201" s="306"/>
      <c r="P201" s="4"/>
      <c r="Q201" s="4"/>
    </row>
    <row r="202">
      <c r="A202" s="20"/>
      <c r="B202" s="314" t="s">
        <v>432</v>
      </c>
      <c r="C202" s="109"/>
      <c r="D202" s="109"/>
      <c r="E202" s="20"/>
      <c r="F202" s="20"/>
      <c r="G202" s="20"/>
      <c r="H202" s="199"/>
      <c r="J202" s="107" t="str">
        <f>C202</f>
        <v/>
      </c>
      <c r="K202" s="312"/>
      <c r="L202" s="312"/>
      <c r="M202" s="312"/>
      <c r="N202" s="4"/>
      <c r="O202" s="306"/>
      <c r="P202" s="4"/>
      <c r="Q202" s="4"/>
    </row>
    <row r="203">
      <c r="A203" s="20"/>
      <c r="B203" s="20" t="str">
        <f>'MATERIAL CALCULATIONS'!M105</f>
        <v>1x6x16</v>
      </c>
      <c r="C203" s="109">
        <f>COUNTIF(C186,D203)*E203</f>
        <v>0</v>
      </c>
      <c r="D203" s="317">
        <v>16.0</v>
      </c>
      <c r="E203" s="20">
        <f>'MATERIAL CALCULATIONS'!J91</f>
        <v>1</v>
      </c>
      <c r="F203" s="20"/>
      <c r="G203" s="20"/>
      <c r="H203" s="199"/>
      <c r="J203" s="107">
        <f t="shared" ref="J203:J208" si="37">Roundup(C203,0)</f>
        <v>0</v>
      </c>
      <c r="K203" s="312" t="s">
        <v>224</v>
      </c>
      <c r="L203" s="316">
        <f>SUMIF('ORDER LIST'!C20:C77,B203,'ORDER LIST'!G20:G77)</f>
        <v>0</v>
      </c>
      <c r="M203" s="312">
        <f t="shared" ref="M203:M208" si="38">SUM(L203)*C203</f>
        <v>0</v>
      </c>
      <c r="N203" s="197" t="s">
        <v>407</v>
      </c>
      <c r="O203" s="306"/>
      <c r="P203" s="4"/>
      <c r="Q203" s="4"/>
    </row>
    <row r="204">
      <c r="A204" s="20"/>
      <c r="B204" s="25" t="str">
        <f>'MATERIAL CALCULATIONS'!M106</f>
        <v>2x4x16</v>
      </c>
      <c r="C204" s="109">
        <f>COUNTIF(C186,D204)*E204</f>
        <v>0</v>
      </c>
      <c r="D204" s="317">
        <v>16.0</v>
      </c>
      <c r="E204" s="20">
        <f>'MATERIAL CALCULATIONS'!J92</f>
        <v>3</v>
      </c>
      <c r="F204" s="20"/>
      <c r="G204" s="20"/>
      <c r="H204" s="199"/>
      <c r="J204" s="107">
        <f t="shared" si="37"/>
        <v>0</v>
      </c>
      <c r="K204" s="312" t="s">
        <v>224</v>
      </c>
      <c r="L204" s="316">
        <f>SUMIF('ORDER LIST'!C21:C78,B204,'ORDER LIST'!G21:G78)</f>
        <v>0</v>
      </c>
      <c r="M204" s="312">
        <f t="shared" si="38"/>
        <v>0</v>
      </c>
      <c r="N204" s="197" t="s">
        <v>433</v>
      </c>
      <c r="O204" s="303"/>
      <c r="P204" s="4"/>
      <c r="Q204" s="4"/>
    </row>
    <row r="205">
      <c r="A205" s="20"/>
      <c r="B205" s="25" t="str">
        <f>'MATERIAL CALCULATIONS'!M107</f>
        <v>4x4x8</v>
      </c>
      <c r="C205" s="109">
        <f>COUNTIF(C186,D205)*E205</f>
        <v>0</v>
      </c>
      <c r="D205" s="317">
        <v>16.0</v>
      </c>
      <c r="E205" s="20">
        <f>'MATERIAL CALCULATIONS'!J93</f>
        <v>1</v>
      </c>
      <c r="F205" s="20"/>
      <c r="G205" s="20"/>
      <c r="H205" s="199"/>
      <c r="J205" s="107">
        <f t="shared" si="37"/>
        <v>0</v>
      </c>
      <c r="K205" s="312" t="s">
        <v>224</v>
      </c>
      <c r="L205" s="316">
        <f>SUMIF('ORDER LIST'!C23:C79,B205,'ORDER LIST'!G23:G79)</f>
        <v>0</v>
      </c>
      <c r="M205" s="312">
        <f t="shared" si="38"/>
        <v>0</v>
      </c>
      <c r="N205" s="197" t="s">
        <v>434</v>
      </c>
      <c r="O205" s="321"/>
      <c r="P205" s="4"/>
      <c r="Q205" s="4"/>
    </row>
    <row r="206">
      <c r="A206" s="20"/>
      <c r="B206" s="25" t="str">
        <f>'MATERIAL CALCULATIONS'!M108</f>
        <v>2x4x10</v>
      </c>
      <c r="C206" s="109">
        <f>COUNTIF(C186,D206)*E206</f>
        <v>0</v>
      </c>
      <c r="D206" s="317">
        <v>16.0</v>
      </c>
      <c r="E206" s="20">
        <f>'MATERIAL CALCULATIONS'!J94</f>
        <v>0.5</v>
      </c>
      <c r="F206" s="20"/>
      <c r="G206" s="20"/>
      <c r="H206" s="199"/>
      <c r="J206" s="107">
        <f t="shared" si="37"/>
        <v>0</v>
      </c>
      <c r="K206" s="312" t="s">
        <v>224</v>
      </c>
      <c r="L206" s="316">
        <f>SUMIF('ORDER LIST'!C1:C80,B206,'ORDER LIST'!G1:G80)</f>
        <v>0</v>
      </c>
      <c r="M206" s="312">
        <f t="shared" si="38"/>
        <v>0</v>
      </c>
      <c r="N206" s="197" t="s">
        <v>430</v>
      </c>
      <c r="O206" s="303"/>
      <c r="P206" s="4"/>
      <c r="Q206" s="4"/>
    </row>
    <row r="207">
      <c r="A207" s="20"/>
      <c r="B207" s="51" t="s">
        <v>350</v>
      </c>
      <c r="C207" s="109">
        <f t="shared" ref="C207:C208" si="39">COUNTIF(C186,D207)*E207</f>
        <v>0</v>
      </c>
      <c r="D207" s="317">
        <v>16.0</v>
      </c>
      <c r="E207" s="20">
        <f>SUM('MATERIAL CALCULATIONS'!E109+'MATERIAL CALCULATIONS'!E111+'MATERIAL CALCULATIONS'!E112)*4</f>
        <v>124</v>
      </c>
      <c r="F207" s="20"/>
      <c r="G207" s="20"/>
      <c r="H207" s="20"/>
      <c r="I207" s="20"/>
      <c r="J207" s="107">
        <f t="shared" si="37"/>
        <v>0</v>
      </c>
      <c r="K207" s="312" t="s">
        <v>224</v>
      </c>
      <c r="L207" s="312">
        <v>0.17</v>
      </c>
      <c r="M207" s="312">
        <f t="shared" si="38"/>
        <v>0</v>
      </c>
      <c r="N207" s="306"/>
      <c r="O207" s="306"/>
      <c r="P207" s="4"/>
      <c r="Q207" s="4"/>
    </row>
    <row r="208">
      <c r="A208" s="35"/>
      <c r="B208" s="318" t="s">
        <v>310</v>
      </c>
      <c r="C208" s="109">
        <f t="shared" si="39"/>
        <v>0</v>
      </c>
      <c r="D208" s="83">
        <v>15.0</v>
      </c>
      <c r="E208" s="35">
        <f>8*3</f>
        <v>24</v>
      </c>
      <c r="F208" s="35"/>
      <c r="G208" s="35"/>
      <c r="H208" s="35"/>
      <c r="I208" s="29"/>
      <c r="J208" s="107">
        <f t="shared" si="37"/>
        <v>0</v>
      </c>
      <c r="K208" s="312" t="s">
        <v>224</v>
      </c>
      <c r="L208" s="312">
        <v>5.0</v>
      </c>
      <c r="M208" s="312">
        <f t="shared" si="38"/>
        <v>0</v>
      </c>
      <c r="N208" s="197" t="s">
        <v>311</v>
      </c>
      <c r="O208" s="306"/>
      <c r="P208" s="4"/>
      <c r="Q208" s="4"/>
    </row>
    <row r="209">
      <c r="A209" s="35"/>
      <c r="B209" s="319"/>
      <c r="C209" s="109"/>
      <c r="E209" s="20"/>
      <c r="F209" s="35"/>
      <c r="G209" s="35"/>
      <c r="H209" s="35"/>
      <c r="I209" s="29"/>
      <c r="J209" s="107"/>
      <c r="K209" s="312"/>
      <c r="L209" s="316"/>
      <c r="M209" s="312"/>
      <c r="N209" s="301"/>
      <c r="O209" s="306"/>
      <c r="P209" s="4"/>
      <c r="Q209" s="4"/>
    </row>
    <row r="210">
      <c r="A210" s="35"/>
      <c r="B210" s="35"/>
      <c r="C210" s="35"/>
      <c r="D210" s="35"/>
      <c r="E210" s="35"/>
      <c r="F210" s="35"/>
      <c r="G210" s="35"/>
      <c r="H210" s="35"/>
      <c r="I210" s="29"/>
      <c r="J210" s="176" t="s">
        <v>372</v>
      </c>
      <c r="K210" s="185"/>
      <c r="L210" s="185"/>
      <c r="M210" s="313">
        <f>SUM(M188:M207)</f>
        <v>0</v>
      </c>
      <c r="N210" s="306"/>
      <c r="O210" s="306"/>
      <c r="P210" s="4"/>
      <c r="Q210" s="4"/>
    </row>
    <row r="211">
      <c r="A211" s="44"/>
      <c r="B211" s="247" t="s">
        <v>281</v>
      </c>
      <c r="C211" s="247"/>
      <c r="D211" s="247"/>
      <c r="E211" s="247"/>
      <c r="F211" s="247"/>
      <c r="G211" s="247"/>
      <c r="H211" s="247"/>
      <c r="I211" s="247"/>
      <c r="J211" s="247"/>
      <c r="K211" s="247"/>
      <c r="L211" s="247"/>
      <c r="M211" s="247"/>
      <c r="N211" s="4"/>
      <c r="O211" s="4"/>
      <c r="P211" s="4"/>
      <c r="Q211" s="4"/>
    </row>
    <row r="212">
      <c r="A212" s="44"/>
      <c r="B212" s="100" t="s">
        <v>420</v>
      </c>
      <c r="C212" s="100"/>
      <c r="D212" s="100"/>
      <c r="E212" s="100"/>
      <c r="F212" s="100"/>
      <c r="G212" s="100"/>
      <c r="H212" s="100"/>
      <c r="I212" s="100"/>
      <c r="J212" s="100"/>
      <c r="K212" s="100"/>
      <c r="L212" s="100"/>
      <c r="M212" s="100"/>
      <c r="N212" s="4"/>
      <c r="O212" s="4"/>
      <c r="P212" s="4"/>
      <c r="Q212" s="4"/>
    </row>
    <row r="213">
      <c r="A213" s="44"/>
      <c r="B213" s="100" t="s">
        <v>359</v>
      </c>
      <c r="C213" s="100"/>
      <c r="D213" s="100"/>
      <c r="E213" s="100"/>
      <c r="F213" s="100"/>
      <c r="G213" s="100"/>
      <c r="H213" s="100"/>
      <c r="I213" s="100"/>
      <c r="J213" s="100"/>
      <c r="K213" s="100"/>
      <c r="L213" s="100"/>
      <c r="M213" s="100"/>
      <c r="N213" s="4"/>
      <c r="O213" s="4"/>
      <c r="P213" s="4"/>
      <c r="Q213" s="4"/>
    </row>
    <row r="214">
      <c r="A214" s="44"/>
      <c r="B214" s="100" t="s">
        <v>435</v>
      </c>
      <c r="C214" s="100"/>
      <c r="D214" s="100"/>
      <c r="E214" s="100"/>
      <c r="F214" s="100"/>
      <c r="G214" s="100"/>
      <c r="H214" s="100"/>
      <c r="I214" s="100"/>
      <c r="J214" s="100"/>
      <c r="K214" s="100"/>
      <c r="L214" s="100"/>
      <c r="M214" s="100"/>
      <c r="N214" s="4"/>
      <c r="O214" s="4"/>
      <c r="P214" s="4"/>
      <c r="Q214" s="4"/>
    </row>
    <row r="215">
      <c r="A215" s="44"/>
      <c r="B215" s="100" t="s">
        <v>379</v>
      </c>
      <c r="C215" s="100"/>
      <c r="D215" s="100"/>
      <c r="E215" s="100"/>
      <c r="F215" s="100"/>
      <c r="G215" s="100"/>
      <c r="H215" s="100"/>
      <c r="I215" s="100"/>
      <c r="J215" s="100"/>
      <c r="K215" s="100"/>
      <c r="L215" s="100"/>
      <c r="M215" s="100"/>
      <c r="N215" s="4"/>
      <c r="O215" s="4"/>
      <c r="P215" s="4"/>
      <c r="Q215" s="4"/>
    </row>
    <row r="216">
      <c r="A216" s="44"/>
      <c r="B216" s="100" t="s">
        <v>380</v>
      </c>
      <c r="C216" s="100"/>
      <c r="D216" s="100"/>
      <c r="E216" s="100"/>
      <c r="F216" s="100"/>
      <c r="G216" s="100"/>
      <c r="H216" s="100"/>
      <c r="I216" s="100"/>
      <c r="J216" s="100"/>
      <c r="K216" s="100"/>
      <c r="L216" s="100"/>
      <c r="M216" s="100"/>
      <c r="N216" s="4"/>
      <c r="O216" s="4"/>
      <c r="P216" s="4"/>
      <c r="Q216" s="4"/>
    </row>
    <row r="217">
      <c r="A217" s="44"/>
      <c r="B217" s="100" t="s">
        <v>381</v>
      </c>
      <c r="C217" s="100"/>
      <c r="D217" s="100"/>
      <c r="E217" s="100"/>
      <c r="F217" s="100"/>
      <c r="G217" s="100"/>
      <c r="H217" s="100"/>
      <c r="I217" s="100"/>
      <c r="J217" s="100"/>
      <c r="K217" s="100"/>
      <c r="L217" s="100"/>
      <c r="M217" s="100"/>
      <c r="N217" s="4"/>
      <c r="O217" s="4"/>
      <c r="P217" s="4"/>
      <c r="Q217" s="4"/>
    </row>
    <row r="218">
      <c r="A218" s="44"/>
      <c r="B218" s="100" t="s">
        <v>291</v>
      </c>
      <c r="C218" s="100"/>
      <c r="D218" s="100"/>
      <c r="E218" s="100"/>
      <c r="F218" s="100"/>
      <c r="G218" s="100"/>
      <c r="H218" s="100"/>
      <c r="I218" s="100"/>
      <c r="J218" s="100"/>
      <c r="K218" s="100"/>
      <c r="L218" s="100"/>
      <c r="M218" s="100"/>
      <c r="N218" s="4"/>
      <c r="O218" s="4"/>
      <c r="P218" s="4"/>
      <c r="Q218" s="4"/>
    </row>
    <row r="219">
      <c r="A219" s="80"/>
      <c r="B219" s="80" t="s">
        <v>436</v>
      </c>
      <c r="C219" s="80"/>
      <c r="D219" s="81"/>
      <c r="E219" s="80"/>
      <c r="F219" s="80"/>
      <c r="G219" s="80"/>
      <c r="H219" s="80"/>
      <c r="I219" s="80"/>
      <c r="J219" s="80"/>
      <c r="K219" s="80"/>
      <c r="L219" s="80"/>
      <c r="M219" s="80"/>
      <c r="N219" s="306"/>
      <c r="O219" s="306"/>
      <c r="P219" s="4"/>
      <c r="Q219" s="4"/>
    </row>
    <row r="220">
      <c r="A220" s="29"/>
      <c r="B220" s="322" t="s">
        <v>9</v>
      </c>
      <c r="C220" s="82"/>
      <c r="D220" s="44"/>
      <c r="K220" s="304"/>
      <c r="L220" s="305"/>
      <c r="M220" s="305"/>
      <c r="N220" s="306"/>
      <c r="O220" s="306"/>
      <c r="P220" s="4"/>
      <c r="Q220" s="4"/>
    </row>
    <row r="221" ht="27.0" customHeight="1">
      <c r="A221" s="323" t="s">
        <v>437</v>
      </c>
      <c r="B221" s="94">
        <f>'INSERT HERE'!B77</f>
        <v>2</v>
      </c>
      <c r="C221" s="96">
        <f>'INSERT HERE'!B77</f>
        <v>2</v>
      </c>
      <c r="D221" s="44">
        <f>C221*B221</f>
        <v>4</v>
      </c>
      <c r="K221" s="304"/>
      <c r="L221" s="305"/>
      <c r="M221" s="305"/>
      <c r="N221" s="306"/>
      <c r="O221" s="306"/>
      <c r="P221" s="4"/>
      <c r="Q221" s="4"/>
    </row>
    <row r="222">
      <c r="A222" s="20"/>
      <c r="B222" s="30" t="s">
        <v>42</v>
      </c>
      <c r="C222" s="44">
        <f>ROUNDUP(SUM(D222*B221),0)</f>
        <v>36</v>
      </c>
      <c r="D222" s="311">
        <v>18.0</v>
      </c>
      <c r="E222" s="20"/>
      <c r="F222" s="20"/>
      <c r="G222" s="20"/>
      <c r="H222" s="199"/>
      <c r="J222" s="107">
        <f t="shared" ref="J222:J223" si="40">C222</f>
        <v>36</v>
      </c>
      <c r="K222" s="312" t="s">
        <v>224</v>
      </c>
      <c r="L222" s="308">
        <f>SUMIF('ORDER LIST'!C16:C52,B222,'ORDER LIST'!N16:N52)</f>
        <v>5</v>
      </c>
      <c r="M222" s="312">
        <f t="shared" ref="M222:M224" si="41">SUM(L222)*C222</f>
        <v>180</v>
      </c>
      <c r="N222" s="197" t="s">
        <v>438</v>
      </c>
      <c r="O222" s="306"/>
      <c r="P222" s="4"/>
      <c r="Q222" s="4"/>
    </row>
    <row r="223">
      <c r="A223" s="20"/>
      <c r="B223" s="324" t="s">
        <v>216</v>
      </c>
      <c r="C223" s="44">
        <f>ROUNDUP(SUM(D223*B221),0)</f>
        <v>54</v>
      </c>
      <c r="D223" s="311">
        <v>27.0</v>
      </c>
      <c r="E223" s="20"/>
      <c r="F223" s="20"/>
      <c r="G223" s="20"/>
      <c r="H223" s="199"/>
      <c r="J223" s="107">
        <f t="shared" si="40"/>
        <v>54</v>
      </c>
      <c r="K223" s="312" t="s">
        <v>224</v>
      </c>
      <c r="L223" s="308">
        <f>SUMIF('ORDER LIST'!C17:C53,B223,'ORDER LIST'!N17:N53)</f>
        <v>10</v>
      </c>
      <c r="M223" s="312">
        <f t="shared" si="41"/>
        <v>540</v>
      </c>
      <c r="N223" s="197" t="s">
        <v>439</v>
      </c>
      <c r="O223" s="306"/>
      <c r="P223" s="64"/>
      <c r="Q223" s="64"/>
      <c r="R223" s="29"/>
      <c r="S223" s="29"/>
      <c r="T223" s="29"/>
      <c r="U223" s="29"/>
      <c r="V223" s="29"/>
      <c r="W223" s="29"/>
      <c r="X223" s="29"/>
      <c r="Y223" s="29"/>
      <c r="Z223" s="29"/>
      <c r="AA223" s="29"/>
      <c r="AB223" s="29"/>
      <c r="AC223" s="29"/>
      <c r="AD223" s="29"/>
      <c r="AE223" s="29"/>
      <c r="AF223" s="29"/>
    </row>
    <row r="224">
      <c r="A224" s="20"/>
      <c r="B224" s="51" t="s">
        <v>350</v>
      </c>
      <c r="C224" s="44">
        <f>ROUNDUP(SUM(D224*B221),0)</f>
        <v>400</v>
      </c>
      <c r="D224" s="317">
        <v>200.0</v>
      </c>
      <c r="E224" s="20"/>
      <c r="F224" s="20"/>
      <c r="G224" s="20"/>
      <c r="H224" s="20"/>
      <c r="I224" s="20"/>
      <c r="J224" s="107">
        <f>Roundup(C224,0)</f>
        <v>400</v>
      </c>
      <c r="K224" s="312" t="s">
        <v>224</v>
      </c>
      <c r="L224" s="308">
        <f>SUMIF('ORDER LIST'!C18:C54,B224,'ORDER LIST'!N18:N54)</f>
        <v>0.17</v>
      </c>
      <c r="M224" s="312">
        <f t="shared" si="41"/>
        <v>68</v>
      </c>
      <c r="N224" s="306"/>
      <c r="O224" s="306"/>
      <c r="P224" s="4"/>
      <c r="Q224" s="4"/>
    </row>
    <row r="225">
      <c r="A225" s="325">
        <v>0.2</v>
      </c>
      <c r="M225" s="76">
        <f>sum(M222:M224)*0.2</f>
        <v>157.6</v>
      </c>
    </row>
    <row r="226">
      <c r="A226" s="326"/>
      <c r="B226" s="326"/>
      <c r="C226" s="327"/>
      <c r="D226" s="59"/>
      <c r="E226" s="29"/>
      <c r="F226" s="29"/>
      <c r="G226" s="29"/>
      <c r="H226" s="29"/>
      <c r="J226" s="328" t="s">
        <v>440</v>
      </c>
      <c r="K226" s="185"/>
      <c r="L226" s="185"/>
      <c r="M226" s="313">
        <f>SUM(M222:M225)</f>
        <v>945.6</v>
      </c>
      <c r="N226" s="4"/>
      <c r="O226" s="321"/>
      <c r="P226" s="64"/>
      <c r="Q226" s="64"/>
      <c r="R226" s="29"/>
      <c r="S226" s="29"/>
      <c r="T226" s="29"/>
      <c r="U226" s="29"/>
      <c r="V226" s="29"/>
      <c r="W226" s="29"/>
      <c r="X226" s="29"/>
      <c r="Y226" s="29"/>
      <c r="Z226" s="29"/>
      <c r="AA226" s="29"/>
      <c r="AB226" s="29"/>
      <c r="AC226" s="29"/>
      <c r="AD226" s="29"/>
      <c r="AE226" s="29"/>
      <c r="AF226" s="29"/>
    </row>
    <row r="227">
      <c r="A227" s="329"/>
      <c r="B227" s="329"/>
      <c r="C227" s="329"/>
      <c r="D227" s="59"/>
      <c r="E227" s="29"/>
      <c r="F227" s="29"/>
      <c r="G227" s="29"/>
      <c r="H227" s="29"/>
      <c r="I227" s="29"/>
      <c r="N227" s="4"/>
      <c r="O227" s="303"/>
      <c r="P227" s="64"/>
      <c r="Q227" s="64"/>
      <c r="R227" s="29"/>
      <c r="S227" s="29"/>
      <c r="T227" s="29"/>
      <c r="U227" s="29"/>
      <c r="V227" s="29"/>
      <c r="W227" s="29"/>
      <c r="X227" s="29"/>
      <c r="Y227" s="29"/>
      <c r="Z227" s="29"/>
      <c r="AA227" s="29"/>
      <c r="AB227" s="29"/>
      <c r="AC227" s="29"/>
      <c r="AD227" s="29"/>
      <c r="AE227" s="29"/>
      <c r="AF227" s="29"/>
    </row>
    <row r="228">
      <c r="A228" s="330"/>
      <c r="B228" s="330"/>
      <c r="C228" s="329"/>
      <c r="D228" s="59"/>
      <c r="E228" s="29"/>
      <c r="F228" s="29"/>
      <c r="G228" s="29"/>
      <c r="H228" s="29"/>
      <c r="I228" s="29"/>
      <c r="J228" s="176" t="s">
        <v>372</v>
      </c>
      <c r="K228" s="185"/>
      <c r="L228" s="185"/>
      <c r="M228" s="313">
        <f>SUM(M226)</f>
        <v>945.6</v>
      </c>
      <c r="N228" s="4"/>
      <c r="O228" s="303"/>
      <c r="P228" s="64"/>
      <c r="Q228" s="64"/>
      <c r="R228" s="29"/>
      <c r="S228" s="29"/>
      <c r="T228" s="29"/>
      <c r="U228" s="29"/>
      <c r="V228" s="29"/>
      <c r="W228" s="29"/>
      <c r="X228" s="29"/>
      <c r="Y228" s="29"/>
      <c r="Z228" s="29"/>
      <c r="AA228" s="29"/>
      <c r="AB228" s="29"/>
      <c r="AC228" s="29"/>
      <c r="AD228" s="29"/>
      <c r="AE228" s="29"/>
      <c r="AF228" s="29"/>
    </row>
    <row r="229">
      <c r="A229" s="326"/>
      <c r="B229" s="326"/>
      <c r="C229" s="327"/>
      <c r="D229" s="59"/>
      <c r="E229" s="29"/>
      <c r="F229" s="29"/>
      <c r="G229" s="29"/>
      <c r="H229" s="29"/>
      <c r="I229" s="29"/>
      <c r="J229" s="29"/>
      <c r="K229" s="331"/>
      <c r="L229" s="332"/>
      <c r="M229" s="332"/>
      <c r="N229" s="4"/>
      <c r="O229" s="306"/>
      <c r="P229" s="64"/>
      <c r="Q229" s="64"/>
      <c r="R229" s="29"/>
      <c r="S229" s="29"/>
      <c r="T229" s="29"/>
      <c r="U229" s="29"/>
      <c r="V229" s="29"/>
      <c r="W229" s="29"/>
      <c r="X229" s="29"/>
      <c r="Y229" s="29"/>
      <c r="Z229" s="29"/>
      <c r="AA229" s="29"/>
      <c r="AB229" s="29"/>
      <c r="AC229" s="29"/>
      <c r="AD229" s="29"/>
      <c r="AE229" s="29"/>
      <c r="AF229" s="29"/>
    </row>
    <row r="230">
      <c r="A230" s="80"/>
      <c r="B230" s="80" t="s">
        <v>441</v>
      </c>
      <c r="C230" s="80"/>
      <c r="D230" s="81"/>
      <c r="E230" s="80"/>
      <c r="F230" s="80"/>
      <c r="G230" s="80"/>
      <c r="H230" s="80"/>
      <c r="I230" s="80"/>
      <c r="J230" s="80"/>
      <c r="K230" s="80"/>
      <c r="L230" s="80"/>
      <c r="M230" s="80"/>
      <c r="N230" s="4"/>
      <c r="O230" s="306"/>
      <c r="P230" s="64"/>
      <c r="Q230" s="64"/>
      <c r="R230" s="29"/>
      <c r="S230" s="29"/>
      <c r="T230" s="29"/>
      <c r="U230" s="29"/>
      <c r="V230" s="29"/>
      <c r="W230" s="29"/>
      <c r="X230" s="29"/>
      <c r="Y230" s="29"/>
      <c r="Z230" s="29"/>
      <c r="AA230" s="29"/>
      <c r="AB230" s="29"/>
      <c r="AC230" s="29"/>
      <c r="AD230" s="29"/>
      <c r="AE230" s="29"/>
      <c r="AF230" s="29"/>
    </row>
    <row r="231">
      <c r="A231" s="29"/>
      <c r="B231" s="34" t="s">
        <v>9</v>
      </c>
      <c r="C231" s="82"/>
      <c r="D231" s="44"/>
      <c r="K231" s="304"/>
      <c r="L231" s="305"/>
      <c r="M231" s="305"/>
      <c r="N231" s="4"/>
      <c r="O231" s="306"/>
      <c r="P231" s="64"/>
      <c r="Q231" s="64"/>
      <c r="R231" s="29"/>
      <c r="S231" s="29"/>
      <c r="T231" s="29"/>
      <c r="U231" s="29"/>
      <c r="V231" s="29"/>
      <c r="W231" s="29"/>
      <c r="X231" s="29"/>
      <c r="Y231" s="29"/>
      <c r="Z231" s="29"/>
      <c r="AA231" s="29"/>
      <c r="AB231" s="29"/>
      <c r="AC231" s="29"/>
      <c r="AD231" s="29"/>
      <c r="AE231" s="29"/>
      <c r="AF231" s="29"/>
    </row>
    <row r="232">
      <c r="A232" s="323"/>
      <c r="B232" s="94">
        <f>'INSERT HERE'!B87</f>
        <v>5</v>
      </c>
      <c r="C232" s="96"/>
      <c r="D232" s="44"/>
      <c r="K232" s="304"/>
      <c r="L232" s="305"/>
      <c r="M232" s="305"/>
      <c r="N232" s="4"/>
      <c r="O232" s="306"/>
      <c r="P232" s="64"/>
      <c r="Q232" s="64"/>
      <c r="R232" s="29"/>
      <c r="S232" s="29"/>
      <c r="T232" s="29"/>
      <c r="U232" s="29"/>
      <c r="V232" s="29"/>
      <c r="W232" s="29"/>
      <c r="X232" s="29"/>
      <c r="Y232" s="29"/>
      <c r="Z232" s="29"/>
      <c r="AA232" s="29"/>
      <c r="AB232" s="29"/>
      <c r="AC232" s="29"/>
      <c r="AD232" s="29"/>
      <c r="AE232" s="29"/>
      <c r="AF232" s="29"/>
    </row>
    <row r="233">
      <c r="A233" s="20"/>
      <c r="B233" s="30" t="s">
        <v>442</v>
      </c>
      <c r="C233" s="44">
        <f>B232</f>
        <v>5</v>
      </c>
      <c r="D233" s="315"/>
      <c r="E233" s="20"/>
      <c r="F233" s="20"/>
      <c r="G233" s="20"/>
      <c r="H233" s="199"/>
      <c r="J233" s="107">
        <f>C233</f>
        <v>5</v>
      </c>
      <c r="K233" s="312"/>
      <c r="L233" s="316">
        <v>100.0</v>
      </c>
      <c r="M233" s="312">
        <f>SUM(L233)*C233</f>
        <v>500</v>
      </c>
      <c r="N233" s="4"/>
      <c r="O233" s="306"/>
      <c r="P233" s="64"/>
      <c r="Q233" s="64"/>
      <c r="R233" s="29"/>
      <c r="S233" s="29"/>
      <c r="T233" s="29"/>
      <c r="U233" s="29"/>
      <c r="V233" s="29"/>
      <c r="W233" s="29"/>
      <c r="X233" s="29"/>
      <c r="Y233" s="29"/>
      <c r="Z233" s="29"/>
      <c r="AA233" s="29"/>
      <c r="AB233" s="29"/>
      <c r="AC233" s="29"/>
      <c r="AD233" s="29"/>
      <c r="AE233" s="29"/>
      <c r="AF233" s="29"/>
    </row>
    <row r="234">
      <c r="A234" s="20"/>
      <c r="B234" s="20"/>
      <c r="C234" s="20"/>
      <c r="D234" s="20"/>
      <c r="E234" s="20"/>
      <c r="F234" s="20"/>
      <c r="G234" s="20"/>
      <c r="H234" s="199"/>
      <c r="J234" s="176" t="s">
        <v>372</v>
      </c>
      <c r="K234" s="185"/>
      <c r="L234" s="185"/>
      <c r="M234" s="313">
        <f>SUM(M233)</f>
        <v>500</v>
      </c>
      <c r="N234" s="303"/>
      <c r="O234" s="303"/>
      <c r="P234" s="64"/>
      <c r="Q234" s="64"/>
      <c r="R234" s="29"/>
      <c r="S234" s="29"/>
      <c r="T234" s="29"/>
      <c r="U234" s="29"/>
      <c r="V234" s="29"/>
      <c r="W234" s="29"/>
      <c r="X234" s="29"/>
      <c r="Y234" s="29"/>
      <c r="Z234" s="29"/>
      <c r="AA234" s="29"/>
      <c r="AB234" s="29"/>
      <c r="AC234" s="29"/>
      <c r="AD234" s="29"/>
      <c r="AE234" s="29"/>
      <c r="AF234" s="29"/>
    </row>
    <row r="235">
      <c r="A235" s="326"/>
      <c r="B235" s="326"/>
      <c r="C235" s="327"/>
      <c r="D235" s="59"/>
      <c r="E235" s="29"/>
      <c r="F235" s="29"/>
      <c r="G235" s="29"/>
      <c r="H235" s="29"/>
      <c r="I235" s="29"/>
      <c r="J235" s="29"/>
      <c r="K235" s="331"/>
      <c r="L235" s="332"/>
      <c r="M235" s="332"/>
      <c r="N235" s="306"/>
      <c r="O235" s="306"/>
      <c r="P235" s="64"/>
      <c r="Q235" s="64"/>
      <c r="R235" s="29"/>
      <c r="S235" s="29"/>
      <c r="T235" s="29"/>
      <c r="U235" s="29"/>
      <c r="V235" s="29"/>
      <c r="W235" s="29"/>
      <c r="X235" s="29"/>
      <c r="Y235" s="29"/>
      <c r="Z235" s="29"/>
      <c r="AA235" s="29"/>
      <c r="AB235" s="29"/>
      <c r="AC235" s="29"/>
      <c r="AD235" s="29"/>
      <c r="AE235" s="29"/>
      <c r="AF235" s="29"/>
    </row>
    <row r="236">
      <c r="A236" s="80"/>
      <c r="B236" s="177" t="s">
        <v>443</v>
      </c>
      <c r="C236" s="80"/>
      <c r="D236" s="81"/>
      <c r="E236" s="80"/>
      <c r="F236" s="80"/>
      <c r="G236" s="80"/>
      <c r="H236" s="80"/>
      <c r="I236" s="80"/>
      <c r="J236" s="80"/>
      <c r="K236" s="80"/>
      <c r="L236" s="80"/>
      <c r="M236" s="80"/>
      <c r="N236" s="306"/>
      <c r="O236" s="306"/>
      <c r="P236" s="64"/>
      <c r="Q236" s="64"/>
      <c r="R236" s="29"/>
      <c r="S236" s="29"/>
      <c r="T236" s="29"/>
      <c r="U236" s="29"/>
      <c r="V236" s="29"/>
      <c r="W236" s="29"/>
      <c r="X236" s="29"/>
      <c r="Y236" s="29"/>
      <c r="Z236" s="29"/>
      <c r="AA236" s="29"/>
      <c r="AB236" s="29"/>
      <c r="AC236" s="29"/>
      <c r="AD236" s="29"/>
      <c r="AE236" s="29"/>
      <c r="AF236" s="29"/>
    </row>
    <row r="237">
      <c r="A237" s="29"/>
      <c r="B237" s="34" t="s">
        <v>9</v>
      </c>
      <c r="C237" s="82"/>
      <c r="D237" s="44"/>
      <c r="K237" s="304"/>
      <c r="L237" s="305"/>
      <c r="M237" s="305"/>
      <c r="N237" s="306"/>
      <c r="O237" s="306"/>
      <c r="P237" s="64"/>
      <c r="Q237" s="64"/>
      <c r="R237" s="29"/>
      <c r="S237" s="29"/>
      <c r="T237" s="29"/>
      <c r="U237" s="29"/>
      <c r="V237" s="29"/>
      <c r="W237" s="29"/>
      <c r="X237" s="29"/>
      <c r="Y237" s="29"/>
      <c r="Z237" s="29"/>
      <c r="AA237" s="29"/>
      <c r="AB237" s="29"/>
      <c r="AC237" s="29"/>
      <c r="AD237" s="29"/>
      <c r="AE237" s="29"/>
      <c r="AF237" s="29"/>
    </row>
    <row r="238">
      <c r="A238" s="323"/>
      <c r="B238" s="94">
        <f>'INSERT HERE'!B90</f>
        <v>0</v>
      </c>
      <c r="C238" s="96"/>
      <c r="D238" s="44"/>
      <c r="K238" s="304"/>
      <c r="L238" s="305"/>
      <c r="M238" s="305"/>
      <c r="N238" s="306"/>
      <c r="O238" s="306"/>
      <c r="P238" s="64"/>
      <c r="Q238" s="64"/>
      <c r="R238" s="29"/>
      <c r="S238" s="29"/>
      <c r="T238" s="29"/>
      <c r="U238" s="29"/>
      <c r="V238" s="29"/>
      <c r="W238" s="29"/>
      <c r="X238" s="29"/>
      <c r="Y238" s="29"/>
      <c r="Z238" s="29"/>
      <c r="AA238" s="29"/>
      <c r="AB238" s="29"/>
      <c r="AC238" s="29"/>
      <c r="AD238" s="29"/>
      <c r="AE238" s="29"/>
      <c r="AF238" s="29"/>
    </row>
    <row r="239">
      <c r="A239" s="326"/>
      <c r="B239" s="30" t="s">
        <v>444</v>
      </c>
      <c r="C239" s="44"/>
      <c r="D239" s="315"/>
      <c r="E239" s="20"/>
      <c r="F239" s="20"/>
      <c r="G239" s="20"/>
      <c r="H239" s="199"/>
      <c r="J239" s="107"/>
      <c r="K239" s="312"/>
      <c r="L239" s="316"/>
      <c r="M239" s="312"/>
      <c r="N239" s="306"/>
      <c r="O239" s="306"/>
      <c r="P239" s="64"/>
      <c r="Q239" s="64"/>
      <c r="R239" s="29"/>
      <c r="S239" s="29"/>
      <c r="T239" s="29"/>
      <c r="U239" s="29"/>
      <c r="V239" s="29"/>
      <c r="W239" s="29"/>
      <c r="X239" s="29"/>
      <c r="Y239" s="29"/>
      <c r="Z239" s="29"/>
      <c r="AA239" s="29"/>
      <c r="AB239" s="29"/>
      <c r="AC239" s="29"/>
      <c r="AD239" s="29"/>
      <c r="AE239" s="29"/>
      <c r="AF239" s="29"/>
    </row>
    <row r="240">
      <c r="A240" s="326"/>
      <c r="B240" s="30" t="s">
        <v>445</v>
      </c>
      <c r="C240" s="44">
        <f>B238</f>
        <v>0</v>
      </c>
      <c r="D240" s="315"/>
      <c r="E240" s="20"/>
      <c r="F240" s="20"/>
      <c r="G240" s="20"/>
      <c r="H240" s="199"/>
      <c r="J240" s="107">
        <f>C240</f>
        <v>0</v>
      </c>
      <c r="K240" s="312"/>
      <c r="L240" s="316">
        <v>45.0</v>
      </c>
      <c r="M240" s="312">
        <f>SUM(L240)*C240</f>
        <v>0</v>
      </c>
      <c r="N240" s="306"/>
      <c r="O240" s="306"/>
      <c r="P240" s="64"/>
      <c r="Q240" s="64"/>
      <c r="R240" s="29"/>
      <c r="S240" s="29"/>
      <c r="T240" s="29"/>
      <c r="U240" s="29"/>
      <c r="V240" s="29"/>
      <c r="W240" s="29"/>
      <c r="X240" s="29"/>
      <c r="Y240" s="29"/>
      <c r="Z240" s="29"/>
      <c r="AA240" s="29"/>
      <c r="AB240" s="29"/>
      <c r="AC240" s="29"/>
      <c r="AD240" s="29"/>
      <c r="AE240" s="29"/>
      <c r="AF240" s="29"/>
    </row>
    <row r="241">
      <c r="A241" s="326"/>
      <c r="B241" s="30" t="s">
        <v>446</v>
      </c>
      <c r="C241" s="44"/>
      <c r="D241" s="315"/>
      <c r="E241" s="20"/>
      <c r="F241" s="20"/>
      <c r="G241" s="20"/>
      <c r="H241" s="199"/>
      <c r="J241" s="107"/>
      <c r="K241" s="312"/>
      <c r="L241" s="316"/>
      <c r="M241" s="312"/>
      <c r="N241" s="306"/>
      <c r="O241" s="306"/>
      <c r="P241" s="64"/>
      <c r="Q241" s="64"/>
      <c r="R241" s="29"/>
      <c r="S241" s="29"/>
      <c r="T241" s="29"/>
      <c r="U241" s="29"/>
      <c r="V241" s="29"/>
      <c r="W241" s="29"/>
      <c r="X241" s="29"/>
      <c r="Y241" s="29"/>
      <c r="Z241" s="29"/>
      <c r="AA241" s="29"/>
      <c r="AB241" s="29"/>
      <c r="AC241" s="29"/>
      <c r="AD241" s="29"/>
      <c r="AE241" s="29"/>
      <c r="AF241" s="29"/>
    </row>
    <row r="242">
      <c r="A242" s="326"/>
      <c r="B242" s="30" t="s">
        <v>447</v>
      </c>
      <c r="C242" s="44"/>
      <c r="D242" s="315"/>
      <c r="E242" s="20"/>
      <c r="F242" s="20"/>
      <c r="G242" s="20"/>
      <c r="H242" s="199"/>
      <c r="J242" s="107"/>
      <c r="K242" s="312"/>
      <c r="L242" s="316"/>
      <c r="M242" s="312"/>
      <c r="N242" s="306"/>
      <c r="O242" s="306"/>
      <c r="P242" s="64"/>
      <c r="Q242" s="64"/>
      <c r="R242" s="29"/>
      <c r="S242" s="29"/>
      <c r="T242" s="29"/>
      <c r="U242" s="29"/>
      <c r="V242" s="29"/>
      <c r="W242" s="29"/>
      <c r="X242" s="29"/>
      <c r="Y242" s="29"/>
      <c r="Z242" s="29"/>
      <c r="AA242" s="29"/>
      <c r="AB242" s="29"/>
      <c r="AC242" s="29"/>
      <c r="AD242" s="29"/>
      <c r="AE242" s="29"/>
      <c r="AF242" s="29"/>
    </row>
    <row r="243">
      <c r="A243" s="326"/>
      <c r="B243" s="30" t="s">
        <v>448</v>
      </c>
      <c r="C243" s="44"/>
      <c r="D243" s="315"/>
      <c r="E243" s="20"/>
      <c r="F243" s="20"/>
      <c r="G243" s="20"/>
      <c r="H243" s="199"/>
      <c r="J243" s="107"/>
      <c r="K243" s="312"/>
      <c r="L243" s="316"/>
      <c r="M243" s="312"/>
      <c r="N243" s="306"/>
      <c r="O243" s="306"/>
      <c r="P243" s="64"/>
      <c r="Q243" s="64"/>
      <c r="R243" s="29"/>
      <c r="S243" s="29"/>
      <c r="T243" s="29"/>
      <c r="U243" s="29"/>
      <c r="V243" s="29"/>
      <c r="W243" s="29"/>
      <c r="X243" s="29"/>
      <c r="Y243" s="29"/>
      <c r="Z243" s="29"/>
      <c r="AA243" s="29"/>
      <c r="AB243" s="29"/>
      <c r="AC243" s="29"/>
      <c r="AD243" s="29"/>
      <c r="AE243" s="29"/>
      <c r="AF243" s="29"/>
    </row>
    <row r="244">
      <c r="A244" s="326"/>
      <c r="B244" s="30" t="s">
        <v>449</v>
      </c>
      <c r="C244" s="44"/>
      <c r="D244" s="315"/>
      <c r="E244" s="20"/>
      <c r="F244" s="20"/>
      <c r="G244" s="20"/>
      <c r="H244" s="199"/>
      <c r="J244" s="107"/>
      <c r="K244" s="312"/>
      <c r="L244" s="316"/>
      <c r="M244" s="312"/>
      <c r="N244" s="306"/>
      <c r="O244" s="306"/>
      <c r="P244" s="64"/>
      <c r="Q244" s="64"/>
      <c r="R244" s="29"/>
      <c r="S244" s="29"/>
      <c r="T244" s="29"/>
      <c r="U244" s="29"/>
      <c r="V244" s="29"/>
      <c r="W244" s="29"/>
      <c r="X244" s="29"/>
      <c r="Y244" s="29"/>
      <c r="Z244" s="29"/>
      <c r="AA244" s="29"/>
      <c r="AB244" s="29"/>
      <c r="AC244" s="29"/>
      <c r="AD244" s="29"/>
      <c r="AE244" s="29"/>
      <c r="AF244" s="29"/>
    </row>
    <row r="245">
      <c r="A245" s="329"/>
      <c r="B245" s="20"/>
      <c r="C245" s="20"/>
      <c r="D245" s="20"/>
      <c r="E245" s="20"/>
      <c r="F245" s="20"/>
      <c r="G245" s="20"/>
      <c r="H245" s="199"/>
      <c r="J245" s="176" t="s">
        <v>372</v>
      </c>
      <c r="K245" s="185"/>
      <c r="L245" s="185"/>
      <c r="M245" s="313">
        <f>SUM(M240)</f>
        <v>0</v>
      </c>
      <c r="N245" s="303"/>
      <c r="O245" s="303"/>
      <c r="P245" s="64"/>
      <c r="Q245" s="64"/>
      <c r="R245" s="29"/>
      <c r="S245" s="29"/>
      <c r="T245" s="29"/>
      <c r="U245" s="29"/>
      <c r="V245" s="29"/>
      <c r="W245" s="29"/>
      <c r="X245" s="29"/>
      <c r="Y245" s="29"/>
      <c r="Z245" s="29"/>
      <c r="AA245" s="29"/>
      <c r="AB245" s="29"/>
      <c r="AC245" s="29"/>
      <c r="AD245" s="29"/>
      <c r="AE245" s="29"/>
      <c r="AF245" s="29"/>
    </row>
    <row r="246">
      <c r="A246" s="44"/>
      <c r="B246" s="247" t="s">
        <v>281</v>
      </c>
      <c r="C246" s="247"/>
      <c r="D246" s="247"/>
      <c r="E246" s="247"/>
      <c r="F246" s="247"/>
      <c r="G246" s="247"/>
      <c r="H246" s="247"/>
      <c r="I246" s="247"/>
      <c r="J246" s="247"/>
      <c r="K246" s="247"/>
      <c r="L246" s="247"/>
      <c r="M246" s="247"/>
      <c r="N246" s="4"/>
      <c r="O246" s="4"/>
      <c r="P246" s="4"/>
      <c r="Q246" s="4"/>
    </row>
    <row r="247">
      <c r="A247" s="44"/>
      <c r="B247" s="100" t="s">
        <v>450</v>
      </c>
      <c r="C247" s="100"/>
      <c r="D247" s="100"/>
      <c r="E247" s="100"/>
      <c r="F247" s="100"/>
      <c r="G247" s="100"/>
      <c r="H247" s="100"/>
      <c r="I247" s="100"/>
      <c r="J247" s="100"/>
      <c r="K247" s="100"/>
      <c r="L247" s="100"/>
      <c r="M247" s="100"/>
      <c r="N247" s="4"/>
      <c r="O247" s="4"/>
      <c r="P247" s="4"/>
      <c r="Q247" s="4"/>
    </row>
    <row r="248">
      <c r="A248" s="44"/>
      <c r="B248" s="100" t="s">
        <v>451</v>
      </c>
      <c r="C248" s="100"/>
      <c r="D248" s="100"/>
      <c r="E248" s="100"/>
      <c r="F248" s="100"/>
      <c r="G248" s="100"/>
      <c r="H248" s="100"/>
      <c r="I248" s="100"/>
      <c r="J248" s="100"/>
      <c r="K248" s="100"/>
      <c r="L248" s="100"/>
      <c r="M248" s="100"/>
      <c r="N248" s="4"/>
      <c r="O248" s="4"/>
      <c r="P248" s="4"/>
      <c r="Q248" s="4"/>
    </row>
    <row r="249">
      <c r="A249" s="44"/>
      <c r="B249" s="100" t="s">
        <v>452</v>
      </c>
      <c r="C249" s="100"/>
      <c r="D249" s="100"/>
      <c r="E249" s="100"/>
      <c r="F249" s="100"/>
      <c r="G249" s="100"/>
      <c r="H249" s="100"/>
      <c r="I249" s="100"/>
      <c r="J249" s="100"/>
      <c r="K249" s="100"/>
      <c r="L249" s="100"/>
      <c r="M249" s="100"/>
      <c r="N249" s="4"/>
      <c r="O249" s="4"/>
      <c r="P249" s="4"/>
      <c r="Q249" s="4"/>
    </row>
    <row r="250">
      <c r="A250" s="44"/>
      <c r="B250" s="100" t="s">
        <v>453</v>
      </c>
      <c r="C250" s="100"/>
      <c r="D250" s="100"/>
      <c r="E250" s="100"/>
      <c r="F250" s="100"/>
      <c r="G250" s="100"/>
      <c r="H250" s="100"/>
      <c r="I250" s="100"/>
      <c r="J250" s="100"/>
      <c r="K250" s="100"/>
      <c r="L250" s="100"/>
      <c r="M250" s="100"/>
      <c r="N250" s="4"/>
      <c r="O250" s="4"/>
      <c r="P250" s="4"/>
      <c r="Q250" s="4"/>
    </row>
    <row r="251">
      <c r="A251" s="44"/>
      <c r="B251" s="100" t="s">
        <v>454</v>
      </c>
      <c r="C251" s="100"/>
      <c r="D251" s="100"/>
      <c r="E251" s="100"/>
      <c r="F251" s="100"/>
      <c r="G251" s="100"/>
      <c r="H251" s="100"/>
      <c r="I251" s="100"/>
      <c r="J251" s="100"/>
      <c r="K251" s="100"/>
      <c r="L251" s="100"/>
      <c r="M251" s="100"/>
      <c r="N251" s="4"/>
      <c r="O251" s="4"/>
      <c r="P251" s="4"/>
      <c r="Q251" s="4"/>
    </row>
    <row r="252">
      <c r="A252" s="44"/>
      <c r="B252" s="100" t="s">
        <v>455</v>
      </c>
      <c r="C252" s="100"/>
      <c r="D252" s="100"/>
      <c r="E252" s="100"/>
      <c r="F252" s="100"/>
      <c r="G252" s="100"/>
      <c r="H252" s="100"/>
      <c r="I252" s="100"/>
      <c r="J252" s="100"/>
      <c r="K252" s="100"/>
      <c r="L252" s="100"/>
      <c r="M252" s="100"/>
      <c r="N252" s="4"/>
      <c r="O252" s="4"/>
      <c r="P252" s="4"/>
      <c r="Q252" s="4"/>
    </row>
    <row r="253">
      <c r="A253" s="80"/>
      <c r="B253" s="177" t="s">
        <v>456</v>
      </c>
      <c r="C253" s="80"/>
      <c r="D253" s="81"/>
      <c r="E253" s="80"/>
      <c r="F253" s="80"/>
      <c r="G253" s="80"/>
      <c r="H253" s="80"/>
      <c r="I253" s="80"/>
      <c r="J253" s="80"/>
      <c r="K253" s="80"/>
      <c r="L253" s="80"/>
      <c r="M253" s="80"/>
      <c r="N253" s="64"/>
      <c r="O253" s="64"/>
      <c r="P253" s="64"/>
      <c r="Q253" s="64"/>
      <c r="R253" s="29"/>
      <c r="S253" s="29"/>
      <c r="T253" s="29"/>
      <c r="U253" s="29"/>
      <c r="V253" s="29"/>
      <c r="W253" s="29"/>
      <c r="X253" s="29"/>
      <c r="Y253" s="29"/>
      <c r="Z253" s="29"/>
      <c r="AA253" s="29"/>
      <c r="AB253" s="29"/>
      <c r="AC253" s="29"/>
      <c r="AD253" s="29"/>
      <c r="AE253" s="29"/>
      <c r="AF253" s="29"/>
    </row>
    <row r="254">
      <c r="A254" s="29"/>
      <c r="B254" s="322" t="s">
        <v>187</v>
      </c>
      <c r="C254" s="333" t="s">
        <v>457</v>
      </c>
      <c r="D254" s="333" t="s">
        <v>458</v>
      </c>
      <c r="E254" s="82"/>
      <c r="K254" s="304"/>
      <c r="L254" s="305"/>
      <c r="M254" s="305"/>
      <c r="N254" s="64"/>
      <c r="O254" s="64"/>
      <c r="P254" s="64"/>
      <c r="Q254" s="64"/>
      <c r="R254" s="29"/>
      <c r="S254" s="29"/>
      <c r="T254" s="29"/>
      <c r="U254" s="29"/>
      <c r="V254" s="29"/>
      <c r="W254" s="29"/>
      <c r="X254" s="29"/>
      <c r="Y254" s="29"/>
      <c r="Z254" s="29"/>
      <c r="AA254" s="29"/>
      <c r="AB254" s="29"/>
      <c r="AC254" s="29"/>
      <c r="AD254" s="29"/>
      <c r="AE254" s="29"/>
      <c r="AF254" s="29"/>
    </row>
    <row r="255">
      <c r="A255" s="323"/>
      <c r="B255" s="94">
        <f>'INSERT HERE'!B94</f>
        <v>0</v>
      </c>
      <c r="C255" s="334">
        <f>'INSERT HERE'!C94</f>
        <v>0</v>
      </c>
      <c r="D255" s="334">
        <f>'INSERT HERE'!D94</f>
        <v>0</v>
      </c>
      <c r="E255" s="96"/>
      <c r="K255" s="304"/>
      <c r="L255" s="305"/>
      <c r="M255" s="305"/>
      <c r="N255" s="64"/>
      <c r="O255" s="64"/>
      <c r="P255" s="64"/>
      <c r="Q255" s="64"/>
      <c r="R255" s="29"/>
      <c r="S255" s="29"/>
      <c r="T255" s="29"/>
      <c r="U255" s="29"/>
      <c r="V255" s="29"/>
      <c r="W255" s="29"/>
      <c r="X255" s="29"/>
      <c r="Y255" s="29"/>
      <c r="Z255" s="29"/>
      <c r="AA255" s="29"/>
      <c r="AB255" s="29"/>
      <c r="AC255" s="29"/>
      <c r="AD255" s="29"/>
      <c r="AE255" s="29"/>
      <c r="AF255" s="29"/>
    </row>
    <row r="256">
      <c r="A256" s="326"/>
      <c r="B256" s="30" t="s">
        <v>187</v>
      </c>
      <c r="C256" s="44">
        <f>B255</f>
        <v>0</v>
      </c>
      <c r="D256" s="315"/>
      <c r="E256" s="20"/>
      <c r="F256" s="20"/>
      <c r="G256" s="20"/>
      <c r="H256" s="199"/>
      <c r="J256" s="107">
        <f t="shared" ref="J256:J258" si="42">C256</f>
        <v>0</v>
      </c>
      <c r="K256" s="312"/>
      <c r="L256" s="316">
        <v>120.0</v>
      </c>
      <c r="M256" s="312">
        <f t="shared" ref="M256:M258" si="43">SUM(L256)*C256</f>
        <v>0</v>
      </c>
      <c r="N256" s="64"/>
      <c r="O256" s="64"/>
      <c r="P256" s="64"/>
      <c r="Q256" s="64"/>
      <c r="R256" s="29"/>
      <c r="S256" s="29"/>
      <c r="T256" s="29"/>
      <c r="U256" s="29"/>
      <c r="V256" s="29"/>
      <c r="W256" s="29"/>
      <c r="X256" s="29"/>
      <c r="Y256" s="29"/>
      <c r="Z256" s="29"/>
      <c r="AA256" s="29"/>
      <c r="AB256" s="29"/>
      <c r="AC256" s="29"/>
      <c r="AD256" s="29"/>
      <c r="AE256" s="29"/>
      <c r="AF256" s="29"/>
    </row>
    <row r="257">
      <c r="A257" s="326"/>
      <c r="B257" s="30" t="s">
        <v>459</v>
      </c>
      <c r="C257" s="44">
        <f>C255</f>
        <v>0</v>
      </c>
      <c r="D257" s="315"/>
      <c r="E257" s="20"/>
      <c r="F257" s="20"/>
      <c r="G257" s="20"/>
      <c r="H257" s="199"/>
      <c r="J257" s="107">
        <f t="shared" si="42"/>
        <v>0</v>
      </c>
      <c r="K257" s="312"/>
      <c r="L257" s="316">
        <v>100.0</v>
      </c>
      <c r="M257" s="312">
        <f t="shared" si="43"/>
        <v>0</v>
      </c>
      <c r="N257" s="64"/>
      <c r="O257" s="64"/>
      <c r="P257" s="64"/>
      <c r="Q257" s="64"/>
      <c r="R257" s="29"/>
      <c r="S257" s="29"/>
      <c r="T257" s="29"/>
      <c r="U257" s="29"/>
      <c r="V257" s="29"/>
      <c r="W257" s="29"/>
      <c r="X257" s="29"/>
      <c r="Y257" s="29"/>
      <c r="Z257" s="29"/>
      <c r="AA257" s="29"/>
      <c r="AB257" s="29"/>
      <c r="AC257" s="29"/>
      <c r="AD257" s="29"/>
      <c r="AE257" s="29"/>
      <c r="AF257" s="29"/>
    </row>
    <row r="258">
      <c r="A258" s="329"/>
      <c r="B258" s="30" t="s">
        <v>189</v>
      </c>
      <c r="C258" s="109">
        <f>D255</f>
        <v>0</v>
      </c>
      <c r="D258" s="315"/>
      <c r="E258" s="20"/>
      <c r="F258" s="20"/>
      <c r="G258" s="20"/>
      <c r="H258" s="199"/>
      <c r="J258" s="107">
        <f t="shared" si="42"/>
        <v>0</v>
      </c>
      <c r="K258" s="312"/>
      <c r="L258" s="316">
        <v>80.0</v>
      </c>
      <c r="M258" s="312">
        <f t="shared" si="43"/>
        <v>0</v>
      </c>
      <c r="N258" s="64"/>
      <c r="O258" s="64"/>
      <c r="P258" s="64"/>
      <c r="Q258" s="64"/>
      <c r="R258" s="29"/>
      <c r="S258" s="29"/>
      <c r="T258" s="29"/>
      <c r="U258" s="29"/>
      <c r="V258" s="29"/>
      <c r="W258" s="29"/>
      <c r="X258" s="29"/>
      <c r="Y258" s="29"/>
      <c r="Z258" s="29"/>
      <c r="AA258" s="29"/>
      <c r="AB258" s="29"/>
      <c r="AC258" s="29"/>
      <c r="AD258" s="29"/>
      <c r="AE258" s="29"/>
      <c r="AF258" s="29"/>
    </row>
    <row r="259">
      <c r="A259" s="326"/>
      <c r="B259" s="20"/>
      <c r="C259" s="109"/>
      <c r="D259" s="315"/>
      <c r="E259" s="20"/>
      <c r="F259" s="20"/>
      <c r="G259" s="20"/>
      <c r="H259" s="199"/>
      <c r="J259" s="199"/>
      <c r="K259" s="312"/>
      <c r="L259" s="312"/>
      <c r="M259" s="312"/>
      <c r="N259" s="64"/>
      <c r="O259" s="64"/>
      <c r="P259" s="64"/>
      <c r="Q259" s="64"/>
      <c r="R259" s="29"/>
      <c r="S259" s="29"/>
      <c r="T259" s="29"/>
      <c r="U259" s="29"/>
      <c r="V259" s="29"/>
      <c r="W259" s="29"/>
      <c r="X259" s="29"/>
      <c r="Y259" s="29"/>
      <c r="Z259" s="29"/>
      <c r="AA259" s="29"/>
      <c r="AB259" s="29"/>
      <c r="AC259" s="29"/>
      <c r="AD259" s="29"/>
      <c r="AE259" s="29"/>
      <c r="AF259" s="29"/>
    </row>
    <row r="260">
      <c r="A260" s="329"/>
      <c r="B260" s="20"/>
      <c r="C260" s="20"/>
      <c r="D260" s="20"/>
      <c r="E260" s="20"/>
      <c r="F260" s="20"/>
      <c r="G260" s="20"/>
      <c r="H260" s="199"/>
      <c r="J260" s="176" t="s">
        <v>372</v>
      </c>
      <c r="K260" s="185"/>
      <c r="L260" s="185"/>
      <c r="M260" s="313">
        <f>SUM(M256:M259)</f>
        <v>0</v>
      </c>
      <c r="N260" s="303"/>
      <c r="O260" s="303"/>
      <c r="P260" s="64"/>
      <c r="Q260" s="64"/>
      <c r="R260" s="29"/>
      <c r="S260" s="29"/>
      <c r="T260" s="29"/>
      <c r="U260" s="29"/>
      <c r="V260" s="29"/>
      <c r="W260" s="29"/>
      <c r="X260" s="29"/>
      <c r="Y260" s="29"/>
      <c r="Z260" s="29"/>
      <c r="AA260" s="29"/>
      <c r="AB260" s="29"/>
      <c r="AC260" s="29"/>
      <c r="AD260" s="29"/>
      <c r="AE260" s="29"/>
      <c r="AF260" s="29"/>
    </row>
    <row r="261">
      <c r="A261" s="80"/>
      <c r="B261" s="177" t="s">
        <v>460</v>
      </c>
      <c r="C261" s="80"/>
      <c r="D261" s="81"/>
      <c r="E261" s="80"/>
      <c r="F261" s="80"/>
      <c r="G261" s="80"/>
      <c r="H261" s="80"/>
      <c r="I261" s="80"/>
      <c r="J261" s="80"/>
      <c r="K261" s="80"/>
      <c r="L261" s="80"/>
      <c r="M261" s="80"/>
      <c r="N261" s="306"/>
      <c r="O261" s="306"/>
      <c r="P261" s="64"/>
      <c r="Q261" s="64"/>
      <c r="R261" s="29"/>
      <c r="S261" s="29"/>
      <c r="T261" s="29"/>
      <c r="U261" s="29"/>
      <c r="V261" s="29"/>
      <c r="W261" s="29"/>
      <c r="X261" s="29"/>
      <c r="Y261" s="29"/>
      <c r="Z261" s="29"/>
      <c r="AA261" s="29"/>
      <c r="AB261" s="29"/>
      <c r="AC261" s="29"/>
      <c r="AD261" s="29"/>
      <c r="AE261" s="29"/>
      <c r="AF261" s="29"/>
    </row>
    <row r="262">
      <c r="A262" s="29"/>
      <c r="B262" s="322" t="s">
        <v>461</v>
      </c>
      <c r="C262" s="335" t="s">
        <v>462</v>
      </c>
      <c r="D262" s="44"/>
      <c r="K262" s="304"/>
      <c r="L262" s="305"/>
      <c r="M262" s="305"/>
      <c r="N262" s="306"/>
      <c r="O262" s="306"/>
      <c r="P262" s="64"/>
      <c r="Q262" s="64"/>
      <c r="R262" s="29"/>
      <c r="S262" s="29"/>
      <c r="T262" s="29"/>
      <c r="U262" s="29"/>
      <c r="V262" s="29"/>
      <c r="W262" s="29"/>
      <c r="X262" s="29"/>
      <c r="Y262" s="29"/>
      <c r="Z262" s="29"/>
      <c r="AA262" s="29"/>
      <c r="AB262" s="29"/>
      <c r="AC262" s="29"/>
      <c r="AD262" s="29"/>
      <c r="AE262" s="29"/>
      <c r="AF262" s="29"/>
    </row>
    <row r="263">
      <c r="A263" s="323"/>
      <c r="B263" s="94">
        <f>'INSERT HERE'!B104</f>
        <v>0</v>
      </c>
      <c r="C263" s="96" t="str">
        <f>'INSERT HERE'!D104</f>
        <v/>
      </c>
      <c r="D263" s="44"/>
      <c r="K263" s="304"/>
      <c r="L263" s="305"/>
      <c r="M263" s="305"/>
      <c r="N263" s="306"/>
      <c r="O263" s="306"/>
      <c r="P263" s="64"/>
      <c r="Q263" s="64"/>
      <c r="R263" s="29"/>
      <c r="S263" s="29"/>
      <c r="T263" s="29"/>
      <c r="U263" s="29"/>
      <c r="V263" s="29"/>
      <c r="W263" s="29"/>
      <c r="X263" s="29"/>
      <c r="Y263" s="29"/>
      <c r="Z263" s="29"/>
      <c r="AA263" s="29"/>
      <c r="AB263" s="29"/>
      <c r="AC263" s="29"/>
      <c r="AD263" s="29"/>
      <c r="AE263" s="29"/>
      <c r="AF263" s="29"/>
    </row>
    <row r="264">
      <c r="A264" s="326"/>
      <c r="B264" s="30" t="s">
        <v>463</v>
      </c>
      <c r="C264" s="44">
        <f>B263</f>
        <v>0</v>
      </c>
      <c r="D264" s="315"/>
      <c r="E264" s="20"/>
      <c r="F264" s="20"/>
      <c r="G264" s="20"/>
      <c r="H264" s="199"/>
      <c r="J264" s="107">
        <f t="shared" ref="J264:J265" si="44">C264</f>
        <v>0</v>
      </c>
      <c r="K264" s="312"/>
      <c r="L264" s="316">
        <v>315.0</v>
      </c>
      <c r="M264" s="312">
        <f t="shared" ref="M264:M265" si="45">SUM(L264)*C264</f>
        <v>0</v>
      </c>
      <c r="N264" s="197" t="s">
        <v>464</v>
      </c>
      <c r="O264" s="306"/>
      <c r="P264" s="64"/>
      <c r="Q264" s="64"/>
      <c r="R264" s="29"/>
      <c r="S264" s="29"/>
      <c r="T264" s="29"/>
      <c r="U264" s="29"/>
      <c r="V264" s="29"/>
      <c r="W264" s="29"/>
      <c r="X264" s="29"/>
      <c r="Y264" s="29"/>
      <c r="Z264" s="29"/>
      <c r="AA264" s="29"/>
      <c r="AB264" s="29"/>
      <c r="AC264" s="29"/>
      <c r="AD264" s="29"/>
      <c r="AE264" s="29"/>
      <c r="AF264" s="29"/>
    </row>
    <row r="265">
      <c r="A265" s="326"/>
      <c r="B265" s="30" t="s">
        <v>465</v>
      </c>
      <c r="C265" s="44" t="str">
        <f>C263</f>
        <v/>
      </c>
      <c r="D265" s="315"/>
      <c r="E265" s="20"/>
      <c r="F265" s="20"/>
      <c r="G265" s="20"/>
      <c r="H265" s="199"/>
      <c r="J265" s="107" t="str">
        <f t="shared" si="44"/>
        <v/>
      </c>
      <c r="K265" s="312"/>
      <c r="L265" s="316">
        <v>540.0</v>
      </c>
      <c r="M265" s="312">
        <f t="shared" si="45"/>
        <v>0</v>
      </c>
      <c r="N265" s="197" t="s">
        <v>466</v>
      </c>
      <c r="O265" s="306"/>
      <c r="P265" s="64"/>
      <c r="Q265" s="64"/>
      <c r="R265" s="29"/>
      <c r="S265" s="29"/>
      <c r="T265" s="29"/>
      <c r="U265" s="29"/>
      <c r="V265" s="29"/>
      <c r="W265" s="29"/>
      <c r="X265" s="29"/>
      <c r="Y265" s="29"/>
      <c r="Z265" s="29"/>
      <c r="AA265" s="29"/>
      <c r="AB265" s="29"/>
      <c r="AC265" s="29"/>
      <c r="AD265" s="29"/>
      <c r="AE265" s="29"/>
      <c r="AF265" s="29"/>
    </row>
    <row r="266">
      <c r="A266" s="326"/>
      <c r="B266" s="20"/>
      <c r="C266" s="20"/>
      <c r="D266" s="20"/>
      <c r="E266" s="20"/>
      <c r="F266" s="20"/>
      <c r="G266" s="20"/>
      <c r="H266" s="199"/>
      <c r="J266" s="176" t="s">
        <v>372</v>
      </c>
      <c r="K266" s="185"/>
      <c r="L266" s="185"/>
      <c r="M266" s="313">
        <f>SUM(M264:M265)</f>
        <v>0</v>
      </c>
      <c r="N266" s="301"/>
      <c r="O266" s="306"/>
      <c r="P266" s="64"/>
      <c r="Q266" s="64"/>
      <c r="R266" s="29"/>
      <c r="S266" s="29"/>
      <c r="T266" s="29"/>
      <c r="U266" s="29"/>
      <c r="V266" s="29"/>
      <c r="W266" s="29"/>
      <c r="X266" s="29"/>
      <c r="Y266" s="29"/>
      <c r="Z266" s="29"/>
      <c r="AA266" s="29"/>
      <c r="AB266" s="29"/>
      <c r="AC266" s="29"/>
      <c r="AD266" s="29"/>
      <c r="AE266" s="29"/>
      <c r="AF266" s="29"/>
    </row>
    <row r="267">
      <c r="A267" s="326"/>
      <c r="B267" s="326"/>
      <c r="C267" s="327"/>
      <c r="D267" s="59"/>
      <c r="E267" s="29"/>
      <c r="F267" s="29"/>
      <c r="G267" s="29"/>
      <c r="H267" s="29"/>
      <c r="I267" s="29"/>
      <c r="J267" s="29"/>
      <c r="K267" s="331"/>
      <c r="L267" s="332"/>
      <c r="M267" s="332"/>
      <c r="N267" s="301"/>
      <c r="O267" s="306"/>
      <c r="P267" s="64"/>
      <c r="Q267" s="64"/>
      <c r="R267" s="29"/>
      <c r="S267" s="29"/>
      <c r="T267" s="29"/>
      <c r="U267" s="29"/>
      <c r="V267" s="29"/>
      <c r="W267" s="29"/>
      <c r="X267" s="29"/>
      <c r="Y267" s="29"/>
      <c r="Z267" s="29"/>
      <c r="AA267" s="29"/>
      <c r="AB267" s="29"/>
      <c r="AC267" s="29"/>
      <c r="AD267" s="29"/>
      <c r="AE267" s="29"/>
      <c r="AF267" s="29"/>
    </row>
    <row r="268">
      <c r="A268" s="80"/>
      <c r="B268" s="177" t="s">
        <v>467</v>
      </c>
      <c r="C268" s="80"/>
      <c r="D268" s="81"/>
      <c r="E268" s="80"/>
      <c r="F268" s="80"/>
      <c r="G268" s="80"/>
      <c r="H268" s="80"/>
      <c r="I268" s="80"/>
      <c r="J268" s="107" t="str">
        <f>C268</f>
        <v/>
      </c>
      <c r="K268" s="80"/>
      <c r="L268" s="80"/>
      <c r="M268" s="313">
        <v>0.0</v>
      </c>
      <c r="N268" s="197" t="s">
        <v>468</v>
      </c>
      <c r="O268" s="306"/>
      <c r="P268" s="64"/>
      <c r="Q268" s="64"/>
      <c r="R268" s="29"/>
      <c r="S268" s="29"/>
      <c r="T268" s="29"/>
      <c r="U268" s="29"/>
      <c r="V268" s="29"/>
      <c r="W268" s="29"/>
      <c r="X268" s="29"/>
      <c r="Y268" s="29"/>
      <c r="Z268" s="29"/>
      <c r="AA268" s="29"/>
      <c r="AB268" s="29"/>
      <c r="AC268" s="29"/>
      <c r="AD268" s="29"/>
      <c r="AE268" s="29"/>
      <c r="AF268" s="29"/>
    </row>
    <row r="269">
      <c r="A269" s="326"/>
      <c r="B269" s="326"/>
      <c r="C269" s="327"/>
      <c r="D269" s="59"/>
      <c r="E269" s="29"/>
      <c r="F269" s="29"/>
      <c r="G269" s="29"/>
      <c r="H269" s="29"/>
      <c r="I269" s="29"/>
      <c r="J269" s="29"/>
      <c r="K269" s="331"/>
      <c r="L269" s="332"/>
      <c r="M269" s="332"/>
      <c r="N269" s="301"/>
      <c r="O269" s="306"/>
      <c r="P269" s="64"/>
      <c r="Q269" s="64"/>
      <c r="R269" s="29"/>
      <c r="S269" s="29"/>
      <c r="T269" s="29"/>
      <c r="U269" s="29"/>
      <c r="V269" s="29"/>
      <c r="W269" s="29"/>
      <c r="X269" s="29"/>
      <c r="Y269" s="29"/>
      <c r="Z269" s="29"/>
      <c r="AA269" s="29"/>
      <c r="AB269" s="29"/>
      <c r="AC269" s="29"/>
      <c r="AD269" s="29"/>
      <c r="AE269" s="29"/>
      <c r="AF269" s="29"/>
    </row>
    <row r="270">
      <c r="A270" s="326"/>
      <c r="B270" s="177" t="s">
        <v>356</v>
      </c>
      <c r="C270" s="80"/>
      <c r="D270" s="81"/>
      <c r="E270" s="80"/>
      <c r="F270" s="80"/>
      <c r="G270" s="80"/>
      <c r="H270" s="80"/>
      <c r="I270" s="80"/>
      <c r="J270" s="80"/>
      <c r="K270" s="80"/>
      <c r="L270" s="80"/>
      <c r="M270" s="80"/>
      <c r="N270" s="301"/>
      <c r="O270" s="306"/>
      <c r="P270" s="64"/>
      <c r="Q270" s="64"/>
      <c r="R270" s="29"/>
      <c r="S270" s="29"/>
      <c r="T270" s="29"/>
      <c r="U270" s="29"/>
      <c r="V270" s="29"/>
      <c r="W270" s="29"/>
      <c r="X270" s="29"/>
      <c r="Y270" s="29"/>
      <c r="Z270" s="29"/>
      <c r="AA270" s="29"/>
      <c r="AB270" s="29"/>
      <c r="AC270" s="29"/>
      <c r="AD270" s="29"/>
      <c r="AE270" s="29"/>
      <c r="AF270" s="29"/>
    </row>
    <row r="271">
      <c r="A271" s="326"/>
      <c r="B271" s="322" t="s">
        <v>469</v>
      </c>
      <c r="C271" s="335"/>
      <c r="D271" s="44"/>
      <c r="K271" s="304"/>
      <c r="L271" s="305"/>
      <c r="M271" s="305"/>
      <c r="N271" s="301"/>
      <c r="O271" s="306"/>
      <c r="P271" s="64"/>
      <c r="Q271" s="64"/>
      <c r="R271" s="29"/>
      <c r="S271" s="29"/>
      <c r="T271" s="29"/>
      <c r="U271" s="29"/>
      <c r="V271" s="29"/>
      <c r="W271" s="29"/>
      <c r="X271" s="29"/>
      <c r="Y271" s="29"/>
      <c r="Z271" s="29"/>
      <c r="AA271" s="29"/>
      <c r="AB271" s="29"/>
      <c r="AC271" s="29"/>
      <c r="AD271" s="29"/>
      <c r="AE271" s="29"/>
      <c r="AF271" s="29"/>
    </row>
    <row r="272">
      <c r="A272" s="326"/>
      <c r="B272" s="94">
        <f>'INSERT HERE'!B117</f>
        <v>0</v>
      </c>
      <c r="C272" s="96" t="str">
        <f>'INSERT HERE'!D120</f>
        <v/>
      </c>
      <c r="D272" s="44"/>
      <c r="K272" s="304"/>
      <c r="L272" s="305"/>
      <c r="M272" s="305"/>
      <c r="N272" s="301"/>
      <c r="O272" s="306"/>
      <c r="P272" s="64"/>
      <c r="Q272" s="64"/>
      <c r="R272" s="29"/>
      <c r="S272" s="29"/>
      <c r="T272" s="29"/>
      <c r="U272" s="29"/>
      <c r="V272" s="29"/>
      <c r="W272" s="29"/>
      <c r="X272" s="29"/>
      <c r="Y272" s="29"/>
      <c r="Z272" s="29"/>
      <c r="AA272" s="29"/>
      <c r="AB272" s="29"/>
      <c r="AC272" s="29"/>
      <c r="AD272" s="29"/>
      <c r="AE272" s="29"/>
      <c r="AF272" s="29"/>
    </row>
    <row r="273">
      <c r="A273" s="326"/>
      <c r="B273" s="30" t="s">
        <v>470</v>
      </c>
      <c r="C273" s="44">
        <f>B272/2</f>
        <v>0</v>
      </c>
      <c r="D273" s="315"/>
      <c r="E273" s="20"/>
      <c r="F273" s="20"/>
      <c r="G273" s="20"/>
      <c r="H273" s="199"/>
      <c r="J273" s="107">
        <f>C273</f>
        <v>0</v>
      </c>
      <c r="K273" s="312"/>
      <c r="L273" s="316">
        <v>300.0</v>
      </c>
      <c r="M273" s="312">
        <f>SUM(L273)*C273</f>
        <v>0</v>
      </c>
      <c r="N273" s="336" t="s">
        <v>471</v>
      </c>
      <c r="O273" s="306"/>
      <c r="P273" s="64"/>
      <c r="Q273" s="64"/>
      <c r="R273" s="29"/>
      <c r="S273" s="29"/>
      <c r="T273" s="29"/>
      <c r="U273" s="29"/>
      <c r="V273" s="29"/>
      <c r="W273" s="29"/>
      <c r="X273" s="29"/>
      <c r="Y273" s="29"/>
      <c r="Z273" s="29"/>
      <c r="AA273" s="29"/>
      <c r="AB273" s="29"/>
      <c r="AC273" s="29"/>
      <c r="AD273" s="29"/>
      <c r="AE273" s="29"/>
      <c r="AF273" s="29"/>
    </row>
    <row r="274">
      <c r="A274" s="326"/>
      <c r="B274" s="20"/>
      <c r="C274" s="20"/>
      <c r="D274" s="20"/>
      <c r="E274" s="20"/>
      <c r="F274" s="20"/>
      <c r="G274" s="20"/>
      <c r="H274" s="199"/>
      <c r="J274" s="176" t="s">
        <v>372</v>
      </c>
      <c r="K274" s="185"/>
      <c r="L274" s="185"/>
      <c r="M274" s="313">
        <f>SUM(M273)</f>
        <v>0</v>
      </c>
      <c r="N274" s="301"/>
      <c r="O274" s="306"/>
      <c r="P274" s="64"/>
      <c r="Q274" s="64"/>
      <c r="R274" s="29"/>
      <c r="S274" s="29"/>
      <c r="T274" s="29"/>
      <c r="U274" s="29"/>
      <c r="V274" s="29"/>
      <c r="W274" s="29"/>
      <c r="X274" s="29"/>
      <c r="Y274" s="29"/>
      <c r="Z274" s="29"/>
      <c r="AA274" s="29"/>
      <c r="AB274" s="29"/>
      <c r="AC274" s="29"/>
      <c r="AD274" s="29"/>
      <c r="AE274" s="29"/>
      <c r="AF274" s="29"/>
    </row>
    <row r="275">
      <c r="A275" s="326"/>
      <c r="B275" s="30"/>
      <c r="C275" s="44"/>
      <c r="D275" s="30"/>
      <c r="E275" s="44"/>
      <c r="F275" s="30"/>
      <c r="G275" s="44"/>
      <c r="H275" s="30"/>
      <c r="I275" s="44"/>
      <c r="J275" s="30"/>
      <c r="K275" s="44"/>
      <c r="L275" s="30"/>
      <c r="M275" s="44"/>
      <c r="N275" s="301"/>
      <c r="O275" s="306"/>
      <c r="P275" s="64"/>
      <c r="Q275" s="64"/>
      <c r="R275" s="29"/>
      <c r="S275" s="29"/>
      <c r="T275" s="29"/>
      <c r="U275" s="29"/>
      <c r="V275" s="29"/>
      <c r="W275" s="29"/>
      <c r="X275" s="29"/>
      <c r="Y275" s="29"/>
      <c r="Z275" s="29"/>
      <c r="AA275" s="29"/>
      <c r="AB275" s="29"/>
      <c r="AC275" s="29"/>
      <c r="AD275" s="29"/>
      <c r="AE275" s="29"/>
      <c r="AF275" s="29"/>
    </row>
    <row r="276">
      <c r="A276" s="329"/>
      <c r="B276" s="337" t="str">
        <f>'INSERT HERE'!B126</f>
        <v>CAFE TABLES + CHAIRS</v>
      </c>
      <c r="C276" s="338">
        <f>'INSERT HERE'!D126</f>
        <v>0</v>
      </c>
      <c r="D276" s="339"/>
      <c r="E276" s="339"/>
      <c r="F276" s="339"/>
      <c r="G276" s="339"/>
      <c r="H276" s="339"/>
      <c r="I276" s="339"/>
      <c r="J276" s="340">
        <f>C276</f>
        <v>0</v>
      </c>
      <c r="K276" s="339" t="s">
        <v>166</v>
      </c>
      <c r="L276" s="341">
        <v>160.0</v>
      </c>
      <c r="M276" s="313">
        <f>L276*J276</f>
        <v>0</v>
      </c>
      <c r="N276" s="336" t="s">
        <v>472</v>
      </c>
      <c r="O276" s="303"/>
      <c r="P276" s="64"/>
      <c r="Q276" s="64"/>
      <c r="R276" s="29"/>
      <c r="S276" s="29"/>
      <c r="T276" s="29"/>
      <c r="U276" s="29"/>
      <c r="V276" s="29"/>
      <c r="W276" s="29"/>
      <c r="X276" s="29"/>
      <c r="Y276" s="29"/>
      <c r="Z276" s="29"/>
      <c r="AA276" s="29"/>
      <c r="AB276" s="29"/>
      <c r="AC276" s="29"/>
      <c r="AD276" s="29"/>
      <c r="AE276" s="29"/>
      <c r="AF276" s="29"/>
    </row>
    <row r="277">
      <c r="A277" s="329"/>
      <c r="C277" s="20"/>
      <c r="D277" s="20"/>
      <c r="E277" s="20"/>
      <c r="F277" s="20"/>
      <c r="G277" s="20"/>
      <c r="H277" s="20"/>
      <c r="I277" s="20"/>
      <c r="J277" s="20"/>
      <c r="K277" s="20"/>
      <c r="L277" s="20"/>
      <c r="M277" s="20"/>
      <c r="N277" s="301"/>
      <c r="O277" s="303"/>
      <c r="P277" s="64"/>
      <c r="Q277" s="64"/>
      <c r="R277" s="29"/>
      <c r="S277" s="29"/>
      <c r="T277" s="29"/>
      <c r="U277" s="29"/>
      <c r="V277" s="29"/>
      <c r="W277" s="29"/>
      <c r="X277" s="29"/>
      <c r="Y277" s="29"/>
      <c r="Z277" s="29"/>
      <c r="AA277" s="29"/>
      <c r="AB277" s="29"/>
      <c r="AC277" s="29"/>
      <c r="AD277" s="29"/>
      <c r="AE277" s="29"/>
      <c r="AF277" s="29"/>
    </row>
    <row r="278">
      <c r="A278" s="30" t="s">
        <v>473</v>
      </c>
      <c r="C278" s="338">
        <f>'INSERT HERE'!D127</f>
        <v>0</v>
      </c>
      <c r="D278" s="20"/>
      <c r="E278" s="20"/>
      <c r="F278" s="20"/>
      <c r="G278" s="20"/>
      <c r="H278" s="20"/>
      <c r="I278" s="20"/>
      <c r="J278" s="20"/>
      <c r="K278" s="20"/>
      <c r="L278" s="20"/>
      <c r="M278" s="20"/>
      <c r="O278" s="303"/>
      <c r="P278" s="64"/>
      <c r="Q278" s="64"/>
      <c r="R278" s="29"/>
      <c r="S278" s="29"/>
      <c r="T278" s="29"/>
      <c r="U278" s="29"/>
      <c r="V278" s="29"/>
      <c r="W278" s="29"/>
      <c r="X278" s="29"/>
      <c r="Y278" s="29"/>
      <c r="Z278" s="29"/>
      <c r="AA278" s="29"/>
      <c r="AB278" s="29"/>
      <c r="AC278" s="29"/>
      <c r="AD278" s="29"/>
      <c r="AE278" s="29"/>
      <c r="AF278" s="29"/>
    </row>
    <row r="279">
      <c r="A279" s="329"/>
      <c r="B279" s="337" t="s">
        <v>474</v>
      </c>
      <c r="C279" s="339">
        <f>C278</f>
        <v>0</v>
      </c>
      <c r="D279" s="339"/>
      <c r="E279" s="339"/>
      <c r="F279" s="339"/>
      <c r="G279" s="339"/>
      <c r="H279" s="339"/>
      <c r="I279" s="339"/>
      <c r="J279" s="340">
        <f t="shared" ref="J279:J280" si="46">C279</f>
        <v>0</v>
      </c>
      <c r="K279" s="342"/>
      <c r="L279" s="341">
        <v>17.0</v>
      </c>
      <c r="M279" s="342">
        <f t="shared" ref="M279:M280" si="47">SUM(L279)*C279</f>
        <v>0</v>
      </c>
      <c r="N279" s="336" t="s">
        <v>475</v>
      </c>
      <c r="O279" s="303"/>
      <c r="P279" s="64"/>
      <c r="Q279" s="64"/>
      <c r="R279" s="29"/>
      <c r="S279" s="29"/>
      <c r="T279" s="29"/>
      <c r="U279" s="29"/>
      <c r="V279" s="29"/>
      <c r="W279" s="29"/>
      <c r="X279" s="29"/>
      <c r="Y279" s="29"/>
      <c r="Z279" s="29"/>
      <c r="AA279" s="29"/>
      <c r="AB279" s="29"/>
      <c r="AC279" s="29"/>
      <c r="AD279" s="29"/>
      <c r="AE279" s="29"/>
      <c r="AF279" s="29"/>
    </row>
    <row r="280">
      <c r="A280" s="326"/>
      <c r="B280" s="83" t="s">
        <v>238</v>
      </c>
      <c r="C280" s="76">
        <f>C278</f>
        <v>0</v>
      </c>
      <c r="J280" s="107">
        <f t="shared" si="46"/>
        <v>0</v>
      </c>
      <c r="K280" s="312"/>
      <c r="L280" s="316">
        <v>110.0</v>
      </c>
      <c r="M280" s="312">
        <f t="shared" si="47"/>
        <v>0</v>
      </c>
      <c r="N280" s="191" t="s">
        <v>476</v>
      </c>
      <c r="O280" s="321"/>
      <c r="P280" s="64"/>
      <c r="Q280" s="64"/>
      <c r="R280" s="29"/>
      <c r="S280" s="29"/>
      <c r="T280" s="29"/>
      <c r="U280" s="29"/>
      <c r="V280" s="29"/>
      <c r="W280" s="29"/>
      <c r="X280" s="29"/>
      <c r="Y280" s="29"/>
      <c r="Z280" s="29"/>
      <c r="AA280" s="29"/>
      <c r="AB280" s="29"/>
      <c r="AC280" s="29"/>
      <c r="AD280" s="29"/>
      <c r="AE280" s="29"/>
      <c r="AF280" s="29"/>
    </row>
    <row r="281">
      <c r="A281" s="329"/>
      <c r="B281" s="30"/>
      <c r="C281" s="44"/>
      <c r="D281" s="30"/>
      <c r="E281" s="44"/>
      <c r="F281" s="30"/>
      <c r="G281" s="44"/>
      <c r="H281" s="30"/>
      <c r="I281" s="44"/>
      <c r="J281" s="30"/>
      <c r="K281" s="44"/>
      <c r="L281" s="30"/>
      <c r="M281" s="313">
        <f>Sum(M279:M280)</f>
        <v>0</v>
      </c>
      <c r="N281" s="301"/>
      <c r="O281" s="303"/>
      <c r="P281" s="64"/>
      <c r="Q281" s="64"/>
      <c r="R281" s="29"/>
      <c r="S281" s="29"/>
      <c r="T281" s="29"/>
      <c r="U281" s="29"/>
      <c r="V281" s="29"/>
      <c r="W281" s="29"/>
      <c r="X281" s="29"/>
      <c r="Y281" s="29"/>
      <c r="Z281" s="29"/>
      <c r="AA281" s="29"/>
      <c r="AB281" s="29"/>
      <c r="AC281" s="29"/>
      <c r="AD281" s="29"/>
      <c r="AE281" s="29"/>
      <c r="AF281" s="29"/>
    </row>
    <row r="282">
      <c r="A282" s="326"/>
      <c r="B282" s="337" t="s">
        <v>477</v>
      </c>
      <c r="C282" s="338">
        <f>'INSERT HERE'!D128</f>
        <v>0</v>
      </c>
      <c r="D282" s="339"/>
      <c r="E282" s="339"/>
      <c r="F282" s="339"/>
      <c r="G282" s="339"/>
      <c r="H282" s="339"/>
      <c r="I282" s="339"/>
      <c r="J282" s="340">
        <f>C282</f>
        <v>0</v>
      </c>
      <c r="K282" s="339"/>
      <c r="L282" s="341">
        <v>110.0</v>
      </c>
      <c r="M282" s="343"/>
      <c r="N282" s="191" t="s">
        <v>476</v>
      </c>
      <c r="O282" s="303"/>
      <c r="P282" s="64"/>
      <c r="Q282" s="64"/>
      <c r="R282" s="29"/>
      <c r="S282" s="29"/>
      <c r="T282" s="29"/>
      <c r="U282" s="29"/>
      <c r="V282" s="29"/>
      <c r="W282" s="29"/>
      <c r="X282" s="29"/>
      <c r="Y282" s="29"/>
      <c r="Z282" s="29"/>
      <c r="AA282" s="29"/>
      <c r="AB282" s="29"/>
      <c r="AC282" s="29"/>
      <c r="AD282" s="29"/>
      <c r="AE282" s="29"/>
      <c r="AF282" s="29"/>
    </row>
    <row r="283">
      <c r="A283" s="326"/>
      <c r="B283" s="30"/>
      <c r="C283" s="44"/>
      <c r="D283" s="30"/>
      <c r="E283" s="44"/>
      <c r="F283" s="30"/>
      <c r="G283" s="44"/>
      <c r="H283" s="30"/>
      <c r="I283" s="44"/>
      <c r="J283" s="176" t="s">
        <v>372</v>
      </c>
      <c r="K283" s="185"/>
      <c r="L283" s="185"/>
      <c r="M283" s="313">
        <f>J282*L282</f>
        <v>0</v>
      </c>
      <c r="N283" s="344"/>
      <c r="O283" s="303"/>
      <c r="P283" s="64"/>
      <c r="Q283" s="64"/>
      <c r="R283" s="29"/>
      <c r="S283" s="29"/>
      <c r="T283" s="29"/>
      <c r="U283" s="29"/>
      <c r="V283" s="29"/>
      <c r="W283" s="29"/>
      <c r="X283" s="29"/>
      <c r="Y283" s="29"/>
      <c r="Z283" s="29"/>
      <c r="AA283" s="29"/>
      <c r="AB283" s="29"/>
      <c r="AC283" s="29"/>
      <c r="AD283" s="29"/>
      <c r="AE283" s="29"/>
      <c r="AF283" s="29"/>
    </row>
    <row r="284">
      <c r="A284" s="326"/>
      <c r="B284" s="337" t="s">
        <v>478</v>
      </c>
      <c r="C284" s="338">
        <f>'INSERT HERE'!D129</f>
        <v>0</v>
      </c>
      <c r="D284" s="339"/>
      <c r="E284" s="339"/>
      <c r="F284" s="339"/>
      <c r="G284" s="339"/>
      <c r="H284" s="339"/>
      <c r="I284" s="339"/>
      <c r="J284" s="340">
        <f>C284</f>
        <v>0</v>
      </c>
      <c r="K284" s="339"/>
      <c r="L284" s="341">
        <v>110.0</v>
      </c>
      <c r="M284" s="343">
        <f>SUM(L284)*C284</f>
        <v>0</v>
      </c>
      <c r="N284" s="345" t="s">
        <v>479</v>
      </c>
      <c r="O284" s="303"/>
      <c r="P284" s="64"/>
      <c r="Q284" s="64"/>
      <c r="R284" s="29"/>
      <c r="S284" s="29"/>
      <c r="T284" s="29"/>
      <c r="U284" s="29"/>
      <c r="V284" s="29"/>
      <c r="W284" s="29"/>
      <c r="X284" s="29"/>
      <c r="Y284" s="29"/>
      <c r="Z284" s="29"/>
      <c r="AA284" s="29"/>
      <c r="AB284" s="29"/>
      <c r="AC284" s="29"/>
      <c r="AD284" s="29"/>
      <c r="AE284" s="29"/>
      <c r="AF284" s="29"/>
    </row>
    <row r="285">
      <c r="A285" s="326"/>
      <c r="B285" s="30"/>
      <c r="C285" s="44"/>
      <c r="D285" s="30"/>
      <c r="E285" s="44"/>
      <c r="F285" s="30"/>
      <c r="G285" s="44"/>
      <c r="H285" s="30"/>
      <c r="I285" s="44"/>
      <c r="J285" s="176" t="s">
        <v>372</v>
      </c>
      <c r="K285" s="185"/>
      <c r="L285" s="185"/>
      <c r="M285" s="313">
        <f>J284*L284</f>
        <v>0</v>
      </c>
      <c r="N285" s="344"/>
      <c r="O285" s="303"/>
      <c r="P285" s="64"/>
      <c r="Q285" s="64"/>
      <c r="R285" s="29"/>
      <c r="S285" s="29"/>
      <c r="T285" s="29"/>
      <c r="U285" s="29"/>
      <c r="V285" s="29"/>
      <c r="W285" s="29"/>
      <c r="X285" s="29"/>
      <c r="Y285" s="29"/>
      <c r="Z285" s="29"/>
      <c r="AA285" s="29"/>
      <c r="AB285" s="29"/>
      <c r="AC285" s="29"/>
      <c r="AD285" s="29"/>
      <c r="AE285" s="29"/>
      <c r="AF285" s="29"/>
    </row>
    <row r="286">
      <c r="A286" s="326"/>
      <c r="B286" s="337" t="s">
        <v>480</v>
      </c>
      <c r="C286" s="338">
        <f>'INSERT HERE'!D130</f>
        <v>0</v>
      </c>
      <c r="D286" s="339"/>
      <c r="E286" s="339"/>
      <c r="F286" s="339"/>
      <c r="G286" s="339"/>
      <c r="H286" s="339"/>
      <c r="I286" s="339"/>
      <c r="J286" s="340">
        <f>C286</f>
        <v>0</v>
      </c>
      <c r="K286" s="339"/>
      <c r="L286" s="341">
        <v>90.0</v>
      </c>
      <c r="M286" s="343">
        <f>SUM(L286)*C286</f>
        <v>0</v>
      </c>
      <c r="N286" s="345" t="s">
        <v>481</v>
      </c>
      <c r="O286" s="303"/>
      <c r="P286" s="64"/>
      <c r="Q286" s="64"/>
      <c r="R286" s="29"/>
      <c r="S286" s="29"/>
      <c r="T286" s="29"/>
      <c r="U286" s="29"/>
      <c r="V286" s="29"/>
      <c r="W286" s="29"/>
      <c r="X286" s="29"/>
      <c r="Y286" s="29"/>
      <c r="Z286" s="29"/>
      <c r="AA286" s="29"/>
      <c r="AB286" s="29"/>
      <c r="AC286" s="29"/>
      <c r="AD286" s="29"/>
      <c r="AE286" s="29"/>
      <c r="AF286" s="29"/>
    </row>
    <row r="287">
      <c r="A287" s="326"/>
      <c r="B287" s="30"/>
      <c r="C287" s="44"/>
      <c r="D287" s="30"/>
      <c r="E287" s="44"/>
      <c r="F287" s="30"/>
      <c r="G287" s="44"/>
      <c r="H287" s="30"/>
      <c r="I287" s="44"/>
      <c r="J287" s="176" t="s">
        <v>372</v>
      </c>
      <c r="K287" s="185"/>
      <c r="L287" s="185"/>
      <c r="M287" s="313">
        <f>J286*L286</f>
        <v>0</v>
      </c>
      <c r="N287" s="344"/>
      <c r="O287" s="303"/>
      <c r="P287" s="64"/>
      <c r="Q287" s="64"/>
      <c r="R287" s="29"/>
      <c r="S287" s="29"/>
      <c r="T287" s="29"/>
      <c r="U287" s="29"/>
      <c r="V287" s="29"/>
      <c r="W287" s="29"/>
      <c r="X287" s="29"/>
      <c r="Y287" s="29"/>
      <c r="Z287" s="29"/>
      <c r="AA287" s="29"/>
      <c r="AB287" s="29"/>
      <c r="AC287" s="29"/>
      <c r="AD287" s="29"/>
      <c r="AE287" s="29"/>
      <c r="AF287" s="29"/>
    </row>
    <row r="288">
      <c r="A288" s="326"/>
      <c r="B288" s="337" t="s">
        <v>482</v>
      </c>
      <c r="C288" s="338">
        <f>'INSERT HERE'!D131</f>
        <v>0</v>
      </c>
      <c r="D288" s="339"/>
      <c r="E288" s="339"/>
      <c r="F288" s="339"/>
      <c r="G288" s="339"/>
      <c r="H288" s="339"/>
      <c r="I288" s="339"/>
      <c r="J288" s="340">
        <f>C288</f>
        <v>0</v>
      </c>
      <c r="K288" s="339"/>
      <c r="L288" s="341">
        <v>80.0</v>
      </c>
      <c r="M288" s="343">
        <f>SUM(L288)*C288</f>
        <v>0</v>
      </c>
      <c r="N288" s="345" t="s">
        <v>483</v>
      </c>
      <c r="O288" s="303"/>
      <c r="P288" s="64"/>
      <c r="Q288" s="64"/>
      <c r="R288" s="29"/>
      <c r="S288" s="29"/>
      <c r="T288" s="29"/>
      <c r="U288" s="29"/>
      <c r="V288" s="29"/>
      <c r="W288" s="29"/>
      <c r="X288" s="29"/>
      <c r="Y288" s="29"/>
      <c r="Z288" s="29"/>
      <c r="AA288" s="29"/>
      <c r="AB288" s="29"/>
      <c r="AC288" s="29"/>
      <c r="AD288" s="29"/>
      <c r="AE288" s="29"/>
      <c r="AF288" s="29"/>
    </row>
    <row r="289">
      <c r="A289" s="326"/>
      <c r="B289" s="30"/>
      <c r="C289" s="44"/>
      <c r="D289" s="30"/>
      <c r="E289" s="44"/>
      <c r="F289" s="30"/>
      <c r="G289" s="44"/>
      <c r="H289" s="30"/>
      <c r="I289" s="44"/>
      <c r="J289" s="176" t="s">
        <v>372</v>
      </c>
      <c r="K289" s="185"/>
      <c r="L289" s="185"/>
      <c r="M289" s="313">
        <f>J288*L288</f>
        <v>0</v>
      </c>
      <c r="N289" s="344"/>
      <c r="O289" s="303"/>
      <c r="P289" s="64"/>
      <c r="Q289" s="64"/>
      <c r="R289" s="29"/>
      <c r="S289" s="29"/>
      <c r="T289" s="29"/>
      <c r="U289" s="29"/>
      <c r="V289" s="29"/>
      <c r="W289" s="29"/>
      <c r="X289" s="29"/>
      <c r="Y289" s="29"/>
      <c r="Z289" s="29"/>
      <c r="AA289" s="29"/>
      <c r="AB289" s="29"/>
      <c r="AC289" s="29"/>
      <c r="AD289" s="29"/>
      <c r="AE289" s="29"/>
      <c r="AF289" s="29"/>
    </row>
    <row r="290">
      <c r="A290" s="326"/>
      <c r="B290" s="337" t="s">
        <v>484</v>
      </c>
      <c r="C290" s="338">
        <f>'INSERT HERE'!D132</f>
        <v>0</v>
      </c>
      <c r="D290" s="339"/>
      <c r="E290" s="339"/>
      <c r="F290" s="339"/>
      <c r="G290" s="339"/>
      <c r="H290" s="339"/>
      <c r="I290" s="339"/>
      <c r="J290" s="340">
        <f>C290</f>
        <v>0</v>
      </c>
      <c r="K290" s="339"/>
      <c r="L290" s="341">
        <v>180.0</v>
      </c>
      <c r="M290" s="343">
        <f>SUM(L290)*C290</f>
        <v>0</v>
      </c>
      <c r="N290" s="345" t="s">
        <v>485</v>
      </c>
      <c r="O290" s="303"/>
      <c r="P290" s="64"/>
      <c r="Q290" s="64"/>
      <c r="R290" s="29"/>
      <c r="S290" s="29"/>
      <c r="T290" s="29"/>
      <c r="U290" s="29"/>
      <c r="V290" s="29"/>
      <c r="W290" s="29"/>
      <c r="X290" s="29"/>
      <c r="Y290" s="29"/>
      <c r="Z290" s="29"/>
      <c r="AA290" s="29"/>
      <c r="AB290" s="29"/>
      <c r="AC290" s="29"/>
      <c r="AD290" s="29"/>
      <c r="AE290" s="29"/>
      <c r="AF290" s="29"/>
    </row>
    <row r="291">
      <c r="A291" s="326"/>
      <c r="B291" s="30"/>
      <c r="C291" s="44"/>
      <c r="D291" s="30"/>
      <c r="E291" s="44"/>
      <c r="F291" s="30"/>
      <c r="G291" s="44"/>
      <c r="H291" s="30"/>
      <c r="I291" s="44"/>
      <c r="J291" s="176" t="s">
        <v>372</v>
      </c>
      <c r="K291" s="185"/>
      <c r="L291" s="185"/>
      <c r="M291" s="313">
        <f>J290*L290</f>
        <v>0</v>
      </c>
      <c r="N291" s="344"/>
      <c r="O291" s="303"/>
      <c r="P291" s="64"/>
      <c r="Q291" s="64"/>
      <c r="R291" s="29"/>
      <c r="S291" s="29"/>
      <c r="T291" s="29"/>
      <c r="U291" s="29"/>
      <c r="V291" s="29"/>
      <c r="W291" s="29"/>
      <c r="X291" s="29"/>
      <c r="Y291" s="29"/>
      <c r="Z291" s="29"/>
      <c r="AA291" s="29"/>
      <c r="AB291" s="29"/>
      <c r="AC291" s="29"/>
      <c r="AD291" s="29"/>
      <c r="AE291" s="29"/>
      <c r="AF291" s="29"/>
    </row>
    <row r="292">
      <c r="A292" s="326"/>
      <c r="B292" s="337" t="s">
        <v>486</v>
      </c>
      <c r="C292" s="338">
        <f>'INSERT HERE'!D132</f>
        <v>0</v>
      </c>
      <c r="D292" s="339"/>
      <c r="E292" s="339"/>
      <c r="F292" s="339"/>
      <c r="G292" s="339"/>
      <c r="H292" s="339"/>
      <c r="I292" s="339"/>
      <c r="J292" s="340">
        <f>C292</f>
        <v>0</v>
      </c>
      <c r="K292" s="339"/>
      <c r="L292" s="341">
        <v>300.0</v>
      </c>
      <c r="M292" s="343">
        <f>SUM(L292)*C292</f>
        <v>0</v>
      </c>
      <c r="N292" s="345" t="s">
        <v>487</v>
      </c>
      <c r="O292" s="303"/>
      <c r="P292" s="64"/>
      <c r="Q292" s="64"/>
      <c r="R292" s="29"/>
      <c r="S292" s="29"/>
      <c r="T292" s="29"/>
      <c r="U292" s="29"/>
      <c r="V292" s="29"/>
      <c r="W292" s="29"/>
      <c r="X292" s="29"/>
      <c r="Y292" s="29"/>
      <c r="Z292" s="29"/>
      <c r="AA292" s="29"/>
      <c r="AB292" s="29"/>
      <c r="AC292" s="29"/>
      <c r="AD292" s="29"/>
      <c r="AE292" s="29"/>
      <c r="AF292" s="29"/>
    </row>
    <row r="293">
      <c r="A293" s="326"/>
      <c r="B293" s="30"/>
      <c r="C293" s="44"/>
      <c r="D293" s="30"/>
      <c r="E293" s="44"/>
      <c r="F293" s="30"/>
      <c r="G293" s="44"/>
      <c r="H293" s="30"/>
      <c r="I293" s="44"/>
      <c r="J293" s="176" t="s">
        <v>372</v>
      </c>
      <c r="K293" s="185"/>
      <c r="L293" s="185"/>
      <c r="M293" s="313">
        <f>J292*L292</f>
        <v>0</v>
      </c>
      <c r="N293" s="344"/>
      <c r="O293" s="303"/>
      <c r="P293" s="64"/>
      <c r="Q293" s="64"/>
      <c r="R293" s="29"/>
      <c r="S293" s="29"/>
      <c r="T293" s="29"/>
      <c r="U293" s="29"/>
      <c r="V293" s="29"/>
      <c r="W293" s="29"/>
      <c r="X293" s="29"/>
      <c r="Y293" s="29"/>
      <c r="Z293" s="29"/>
      <c r="AA293" s="29"/>
      <c r="AB293" s="29"/>
      <c r="AC293" s="29"/>
      <c r="AD293" s="29"/>
      <c r="AE293" s="29"/>
      <c r="AF293" s="29"/>
    </row>
    <row r="294">
      <c r="A294" s="326"/>
      <c r="B294" s="337" t="s">
        <v>488</v>
      </c>
      <c r="C294" s="338">
        <f>'INSERT HERE'!D134</f>
        <v>0</v>
      </c>
      <c r="D294" s="339"/>
      <c r="E294" s="339"/>
      <c r="F294" s="339"/>
      <c r="G294" s="339"/>
      <c r="H294" s="339"/>
      <c r="I294" s="339"/>
      <c r="J294" s="340">
        <f>C294</f>
        <v>0</v>
      </c>
      <c r="K294" s="339"/>
      <c r="L294" s="341">
        <v>360.0</v>
      </c>
      <c r="M294" s="343"/>
      <c r="N294" s="345" t="s">
        <v>489</v>
      </c>
      <c r="O294" s="303"/>
      <c r="P294" s="64"/>
      <c r="Q294" s="64"/>
      <c r="R294" s="29"/>
      <c r="S294" s="29"/>
      <c r="T294" s="29"/>
      <c r="U294" s="29"/>
      <c r="V294" s="29"/>
      <c r="W294" s="29"/>
      <c r="X294" s="29"/>
      <c r="Y294" s="29"/>
      <c r="Z294" s="29"/>
      <c r="AA294" s="29"/>
      <c r="AB294" s="29"/>
      <c r="AC294" s="29"/>
      <c r="AD294" s="29"/>
      <c r="AE294" s="29"/>
      <c r="AF294" s="29"/>
    </row>
    <row r="295">
      <c r="A295" s="330"/>
      <c r="B295" s="30"/>
      <c r="C295" s="44"/>
      <c r="D295" s="30"/>
      <c r="E295" s="44"/>
      <c r="F295" s="30"/>
      <c r="G295" s="44"/>
      <c r="H295" s="30"/>
      <c r="I295" s="44"/>
      <c r="J295" s="176" t="s">
        <v>372</v>
      </c>
      <c r="K295" s="185"/>
      <c r="L295" s="185"/>
      <c r="M295" s="313">
        <f>SUM(L294)*C294</f>
        <v>0</v>
      </c>
      <c r="N295" s="301"/>
      <c r="O295" s="303"/>
      <c r="P295" s="64"/>
      <c r="Q295" s="64"/>
      <c r="R295" s="29"/>
      <c r="S295" s="29"/>
      <c r="T295" s="29"/>
      <c r="U295" s="29"/>
      <c r="V295" s="29"/>
      <c r="W295" s="29"/>
      <c r="X295" s="29"/>
      <c r="Y295" s="29"/>
      <c r="Z295" s="29"/>
      <c r="AA295" s="29"/>
      <c r="AB295" s="29"/>
      <c r="AC295" s="29"/>
      <c r="AD295" s="29"/>
      <c r="AE295" s="29"/>
      <c r="AF295" s="29"/>
    </row>
    <row r="296">
      <c r="A296" s="326"/>
      <c r="B296" s="337" t="s">
        <v>490</v>
      </c>
      <c r="C296" s="346">
        <f>'INSERT HERE'!D135</f>
        <v>0</v>
      </c>
      <c r="D296" s="337"/>
      <c r="E296" s="347"/>
      <c r="F296" s="337"/>
      <c r="G296" s="347"/>
      <c r="H296" s="337"/>
      <c r="I296" s="347"/>
      <c r="J296" s="340">
        <f>ROUNDUP(C296/16,0)</f>
        <v>0</v>
      </c>
      <c r="K296" s="347"/>
      <c r="L296" s="337">
        <v>40.0</v>
      </c>
      <c r="M296" s="343"/>
      <c r="N296" s="348" t="s">
        <v>491</v>
      </c>
      <c r="O296" s="303"/>
      <c r="P296" s="64"/>
      <c r="Q296" s="64"/>
      <c r="R296" s="29"/>
      <c r="S296" s="29"/>
      <c r="T296" s="29"/>
      <c r="U296" s="29"/>
      <c r="V296" s="29"/>
      <c r="W296" s="29"/>
      <c r="X296" s="29"/>
      <c r="Y296" s="29"/>
      <c r="Z296" s="29"/>
      <c r="AA296" s="29"/>
      <c r="AB296" s="29"/>
      <c r="AC296" s="29"/>
      <c r="AD296" s="29"/>
      <c r="AE296" s="29"/>
      <c r="AF296" s="29"/>
    </row>
    <row r="297">
      <c r="A297" s="326"/>
      <c r="B297" s="20"/>
      <c r="C297" s="20"/>
      <c r="D297" s="20"/>
      <c r="E297" s="20"/>
      <c r="F297" s="20"/>
      <c r="G297" s="20"/>
      <c r="H297" s="20"/>
      <c r="I297" s="20"/>
      <c r="J297" s="176" t="s">
        <v>372</v>
      </c>
      <c r="K297" s="185"/>
      <c r="L297" s="185"/>
      <c r="M297" s="313">
        <f>L296*J296</f>
        <v>0</v>
      </c>
      <c r="N297" s="301"/>
      <c r="O297" s="303"/>
      <c r="P297" s="64"/>
      <c r="Q297" s="64"/>
      <c r="R297" s="29"/>
      <c r="S297" s="29"/>
      <c r="T297" s="29"/>
      <c r="U297" s="29"/>
      <c r="V297" s="29"/>
      <c r="W297" s="29"/>
      <c r="X297" s="29"/>
      <c r="Y297" s="29"/>
      <c r="Z297" s="29"/>
      <c r="AA297" s="29"/>
      <c r="AB297" s="29"/>
      <c r="AC297" s="29"/>
      <c r="AD297" s="29"/>
      <c r="AE297" s="29"/>
      <c r="AF297" s="29"/>
    </row>
    <row r="298">
      <c r="A298" s="326"/>
      <c r="B298" s="30"/>
      <c r="C298" s="44"/>
      <c r="D298" s="30"/>
      <c r="E298" s="44"/>
      <c r="F298" s="30"/>
      <c r="G298" s="44"/>
      <c r="H298" s="30"/>
      <c r="I298" s="44"/>
      <c r="J298" s="30"/>
      <c r="K298" s="44"/>
      <c r="L298" s="30"/>
      <c r="M298" s="44"/>
      <c r="N298" s="301"/>
      <c r="O298" s="303"/>
      <c r="P298" s="64"/>
      <c r="Q298" s="64"/>
      <c r="R298" s="29"/>
      <c r="S298" s="29"/>
      <c r="T298" s="29"/>
      <c r="U298" s="29"/>
      <c r="V298" s="29"/>
      <c r="W298" s="29"/>
      <c r="X298" s="29"/>
      <c r="Y298" s="29"/>
      <c r="Z298" s="29"/>
      <c r="AA298" s="29"/>
      <c r="AB298" s="29"/>
      <c r="AC298" s="29"/>
      <c r="AD298" s="29"/>
      <c r="AE298" s="29"/>
      <c r="AF298" s="29"/>
    </row>
    <row r="299">
      <c r="A299" s="326"/>
      <c r="B299" s="30"/>
      <c r="C299" s="44"/>
      <c r="D299" s="30"/>
      <c r="E299" s="44"/>
      <c r="F299" s="30"/>
      <c r="G299" s="44"/>
      <c r="H299" s="30"/>
      <c r="I299" s="44"/>
      <c r="J299" s="30"/>
      <c r="K299" s="44"/>
      <c r="L299" s="30"/>
      <c r="M299" s="44"/>
      <c r="N299" s="301"/>
      <c r="O299" s="303"/>
      <c r="P299" s="64"/>
      <c r="Q299" s="64"/>
      <c r="R299" s="29"/>
      <c r="S299" s="29"/>
      <c r="T299" s="29"/>
      <c r="U299" s="29"/>
      <c r="V299" s="29"/>
      <c r="W299" s="29"/>
      <c r="X299" s="29"/>
      <c r="Y299" s="29"/>
      <c r="Z299" s="29"/>
      <c r="AA299" s="29"/>
      <c r="AB299" s="29"/>
      <c r="AC299" s="29"/>
      <c r="AD299" s="29"/>
      <c r="AE299" s="29"/>
      <c r="AF299" s="29"/>
    </row>
    <row r="300">
      <c r="A300" s="326"/>
      <c r="B300" s="20"/>
      <c r="C300" s="20"/>
      <c r="D300" s="20"/>
      <c r="E300" s="20"/>
      <c r="F300" s="20"/>
      <c r="G300" s="20"/>
      <c r="H300" s="20"/>
      <c r="I300" s="20"/>
      <c r="J300" s="20"/>
      <c r="K300" s="20"/>
      <c r="L300" s="20"/>
      <c r="M300" s="20"/>
      <c r="N300" s="301"/>
      <c r="O300" s="303"/>
      <c r="P300" s="64"/>
      <c r="Q300" s="64"/>
      <c r="R300" s="29"/>
      <c r="S300" s="29"/>
      <c r="T300" s="29"/>
      <c r="U300" s="29"/>
      <c r="V300" s="29"/>
      <c r="W300" s="29"/>
      <c r="X300" s="29"/>
      <c r="Y300" s="29"/>
      <c r="Z300" s="29"/>
      <c r="AA300" s="29"/>
      <c r="AB300" s="29"/>
      <c r="AC300" s="29"/>
      <c r="AD300" s="29"/>
      <c r="AE300" s="29"/>
      <c r="AF300" s="29"/>
    </row>
    <row r="301">
      <c r="A301" s="326"/>
      <c r="B301" s="30"/>
      <c r="C301" s="44"/>
      <c r="D301" s="30"/>
      <c r="E301" s="44"/>
      <c r="F301" s="30"/>
      <c r="G301" s="44"/>
      <c r="H301" s="30"/>
      <c r="I301" s="44"/>
      <c r="J301" s="30"/>
      <c r="K301" s="44"/>
      <c r="L301" s="30"/>
      <c r="M301" s="44"/>
      <c r="N301" s="301"/>
      <c r="O301" s="303"/>
      <c r="P301" s="64"/>
      <c r="Q301" s="64"/>
      <c r="R301" s="29"/>
      <c r="S301" s="29"/>
      <c r="T301" s="29"/>
      <c r="U301" s="29"/>
      <c r="V301" s="29"/>
      <c r="W301" s="29"/>
      <c r="X301" s="29"/>
      <c r="Y301" s="29"/>
      <c r="Z301" s="29"/>
      <c r="AA301" s="29"/>
      <c r="AB301" s="29"/>
      <c r="AC301" s="29"/>
      <c r="AD301" s="29"/>
      <c r="AE301" s="29"/>
      <c r="AF301" s="29"/>
    </row>
    <row r="302">
      <c r="A302" s="326"/>
      <c r="B302" s="30"/>
      <c r="C302" s="44"/>
      <c r="D302" s="30"/>
      <c r="E302" s="44"/>
      <c r="F302" s="30"/>
      <c r="G302" s="44"/>
      <c r="H302" s="30"/>
      <c r="I302" s="44"/>
      <c r="J302" s="30"/>
      <c r="K302" s="44"/>
      <c r="L302" s="30"/>
      <c r="M302" s="44"/>
      <c r="N302" s="301"/>
      <c r="O302" s="303"/>
      <c r="P302" s="64"/>
      <c r="Q302" s="64"/>
      <c r="R302" s="29"/>
      <c r="S302" s="29"/>
      <c r="T302" s="29"/>
      <c r="U302" s="29"/>
      <c r="V302" s="29"/>
      <c r="W302" s="29"/>
      <c r="X302" s="29"/>
      <c r="Y302" s="29"/>
      <c r="Z302" s="29"/>
      <c r="AA302" s="29"/>
      <c r="AB302" s="29"/>
      <c r="AC302" s="29"/>
      <c r="AD302" s="29"/>
      <c r="AE302" s="29"/>
      <c r="AF302" s="29"/>
    </row>
    <row r="303">
      <c r="A303" s="326"/>
      <c r="B303" s="20"/>
      <c r="C303" s="20"/>
      <c r="D303" s="20"/>
      <c r="E303" s="20"/>
      <c r="F303" s="20"/>
      <c r="G303" s="20"/>
      <c r="H303" s="20"/>
      <c r="I303" s="20"/>
      <c r="J303" s="20"/>
      <c r="K303" s="20"/>
      <c r="L303" s="20"/>
      <c r="M303" s="20"/>
      <c r="N303" s="301"/>
      <c r="O303" s="303"/>
      <c r="P303" s="64"/>
      <c r="Q303" s="64"/>
      <c r="R303" s="29"/>
      <c r="S303" s="29"/>
      <c r="T303" s="29"/>
      <c r="U303" s="29"/>
      <c r="V303" s="29"/>
      <c r="W303" s="29"/>
      <c r="X303" s="29"/>
      <c r="Y303" s="29"/>
      <c r="Z303" s="29"/>
      <c r="AA303" s="29"/>
      <c r="AB303" s="29"/>
      <c r="AC303" s="29"/>
      <c r="AD303" s="29"/>
      <c r="AE303" s="29"/>
      <c r="AF303" s="29"/>
    </row>
    <row r="304">
      <c r="A304" s="326"/>
      <c r="B304" s="30"/>
      <c r="C304" s="44"/>
      <c r="D304" s="30"/>
      <c r="E304" s="44"/>
      <c r="F304" s="30"/>
      <c r="G304" s="44"/>
      <c r="H304" s="30"/>
      <c r="I304" s="44"/>
      <c r="J304" s="30"/>
      <c r="K304" s="44"/>
      <c r="L304" s="30"/>
      <c r="M304" s="44"/>
      <c r="N304" s="301"/>
      <c r="O304" s="303"/>
      <c r="P304" s="64"/>
      <c r="Q304" s="64"/>
      <c r="R304" s="29"/>
      <c r="S304" s="29"/>
      <c r="T304" s="29"/>
      <c r="U304" s="29"/>
      <c r="V304" s="29"/>
      <c r="W304" s="29"/>
      <c r="X304" s="29"/>
      <c r="Y304" s="29"/>
      <c r="Z304" s="29"/>
      <c r="AA304" s="29"/>
      <c r="AB304" s="29"/>
      <c r="AC304" s="29"/>
      <c r="AD304" s="29"/>
      <c r="AE304" s="29"/>
      <c r="AF304" s="29"/>
    </row>
    <row r="305">
      <c r="A305" s="326"/>
      <c r="B305" s="30"/>
      <c r="C305" s="44"/>
      <c r="D305" s="30"/>
      <c r="E305" s="44"/>
      <c r="F305" s="30"/>
      <c r="G305" s="44"/>
      <c r="H305" s="30"/>
      <c r="I305" s="44"/>
      <c r="J305" s="30"/>
      <c r="K305" s="44"/>
      <c r="L305" s="30"/>
      <c r="M305" s="44"/>
      <c r="N305" s="301"/>
      <c r="O305" s="303"/>
      <c r="P305" s="64"/>
      <c r="Q305" s="64"/>
      <c r="R305" s="29"/>
      <c r="S305" s="29"/>
      <c r="T305" s="29"/>
      <c r="U305" s="29"/>
      <c r="V305" s="29"/>
      <c r="W305" s="29"/>
      <c r="X305" s="29"/>
      <c r="Y305" s="29"/>
      <c r="Z305" s="29"/>
      <c r="AA305" s="29"/>
      <c r="AB305" s="29"/>
      <c r="AC305" s="29"/>
      <c r="AD305" s="29"/>
      <c r="AE305" s="29"/>
      <c r="AF305" s="29"/>
    </row>
    <row r="306">
      <c r="A306" s="326"/>
      <c r="B306" s="20"/>
      <c r="C306" s="20"/>
      <c r="D306" s="20"/>
      <c r="E306" s="20"/>
      <c r="F306" s="20"/>
      <c r="G306" s="20"/>
      <c r="H306" s="20"/>
      <c r="I306" s="20"/>
      <c r="J306" s="20"/>
      <c r="K306" s="20"/>
      <c r="L306" s="20"/>
      <c r="M306" s="20"/>
      <c r="N306" s="301"/>
      <c r="O306" s="303"/>
      <c r="P306" s="64"/>
      <c r="Q306" s="64"/>
      <c r="R306" s="29"/>
      <c r="S306" s="29"/>
      <c r="T306" s="29"/>
      <c r="U306" s="29"/>
      <c r="V306" s="29"/>
      <c r="W306" s="29"/>
      <c r="X306" s="29"/>
      <c r="Y306" s="29"/>
      <c r="Z306" s="29"/>
      <c r="AA306" s="29"/>
      <c r="AB306" s="29"/>
      <c r="AC306" s="29"/>
      <c r="AD306" s="29"/>
      <c r="AE306" s="29"/>
      <c r="AF306" s="29"/>
    </row>
    <row r="307">
      <c r="A307" s="326"/>
      <c r="B307" s="30"/>
      <c r="C307" s="44"/>
      <c r="D307" s="30"/>
      <c r="E307" s="44"/>
      <c r="F307" s="30"/>
      <c r="G307" s="44"/>
      <c r="H307" s="30"/>
      <c r="I307" s="44"/>
      <c r="J307" s="30"/>
      <c r="K307" s="44"/>
      <c r="L307" s="30"/>
      <c r="M307" s="44"/>
      <c r="N307" s="301"/>
      <c r="O307" s="303"/>
      <c r="P307" s="64"/>
      <c r="Q307" s="64"/>
      <c r="R307" s="29"/>
      <c r="S307" s="29"/>
      <c r="T307" s="29"/>
      <c r="U307" s="29"/>
      <c r="V307" s="29"/>
      <c r="W307" s="29"/>
      <c r="X307" s="29"/>
      <c r="Y307" s="29"/>
      <c r="Z307" s="29"/>
      <c r="AA307" s="29"/>
      <c r="AB307" s="29"/>
      <c r="AC307" s="29"/>
      <c r="AD307" s="29"/>
      <c r="AE307" s="29"/>
      <c r="AF307" s="29"/>
    </row>
    <row r="308">
      <c r="A308" s="326"/>
      <c r="B308" s="30"/>
      <c r="C308" s="44"/>
      <c r="D308" s="30"/>
      <c r="E308" s="44"/>
      <c r="F308" s="30"/>
      <c r="G308" s="44"/>
      <c r="H308" s="30"/>
      <c r="I308" s="44"/>
      <c r="J308" s="30"/>
      <c r="K308" s="44"/>
      <c r="L308" s="30"/>
      <c r="M308" s="44"/>
      <c r="N308" s="301"/>
      <c r="O308" s="303"/>
      <c r="P308" s="64"/>
      <c r="Q308" s="64"/>
      <c r="R308" s="29"/>
      <c r="S308" s="29"/>
      <c r="T308" s="29"/>
      <c r="U308" s="29"/>
      <c r="V308" s="29"/>
      <c r="W308" s="29"/>
      <c r="X308" s="29"/>
      <c r="Y308" s="29"/>
      <c r="Z308" s="29"/>
      <c r="AA308" s="29"/>
      <c r="AB308" s="29"/>
      <c r="AC308" s="29"/>
      <c r="AD308" s="29"/>
      <c r="AE308" s="29"/>
      <c r="AF308" s="29"/>
    </row>
    <row r="309">
      <c r="A309" s="326"/>
      <c r="B309" s="20"/>
      <c r="C309" s="20"/>
      <c r="D309" s="20"/>
      <c r="E309" s="20"/>
      <c r="F309" s="20"/>
      <c r="G309" s="20"/>
      <c r="H309" s="20"/>
      <c r="I309" s="20"/>
      <c r="J309" s="20"/>
      <c r="K309" s="20"/>
      <c r="L309" s="20"/>
      <c r="M309" s="20"/>
      <c r="N309" s="301"/>
      <c r="O309" s="303"/>
      <c r="P309" s="64"/>
      <c r="Q309" s="64"/>
      <c r="R309" s="29"/>
      <c r="S309" s="29"/>
      <c r="T309" s="29"/>
      <c r="U309" s="29"/>
      <c r="V309" s="29"/>
      <c r="W309" s="29"/>
      <c r="X309" s="29"/>
      <c r="Y309" s="29"/>
      <c r="Z309" s="29"/>
      <c r="AA309" s="29"/>
      <c r="AB309" s="29"/>
      <c r="AC309" s="29"/>
      <c r="AD309" s="29"/>
      <c r="AE309" s="29"/>
      <c r="AF309" s="29"/>
    </row>
    <row r="310">
      <c r="A310" s="326"/>
      <c r="B310" s="30"/>
      <c r="C310" s="44"/>
      <c r="D310" s="30"/>
      <c r="E310" s="44"/>
      <c r="F310" s="30"/>
      <c r="G310" s="44"/>
      <c r="H310" s="30"/>
      <c r="I310" s="44"/>
      <c r="J310" s="30"/>
      <c r="K310" s="44"/>
      <c r="L310" s="30"/>
      <c r="M310" s="44"/>
      <c r="N310" s="301"/>
      <c r="O310" s="303"/>
      <c r="P310" s="64"/>
      <c r="Q310" s="64"/>
      <c r="R310" s="29"/>
      <c r="S310" s="29"/>
      <c r="T310" s="29"/>
      <c r="U310" s="29"/>
      <c r="V310" s="29"/>
      <c r="W310" s="29"/>
      <c r="X310" s="29"/>
      <c r="Y310" s="29"/>
      <c r="Z310" s="29"/>
      <c r="AA310" s="29"/>
      <c r="AB310" s="29"/>
      <c r="AC310" s="29"/>
      <c r="AD310" s="29"/>
      <c r="AE310" s="29"/>
      <c r="AF310" s="29"/>
    </row>
    <row r="311">
      <c r="A311" s="326"/>
      <c r="B311" s="30"/>
      <c r="C311" s="44"/>
      <c r="D311" s="30"/>
      <c r="E311" s="44"/>
      <c r="F311" s="30"/>
      <c r="G311" s="44"/>
      <c r="H311" s="30"/>
      <c r="I311" s="44"/>
      <c r="J311" s="30"/>
      <c r="K311" s="44"/>
      <c r="L311" s="30"/>
      <c r="M311" s="44"/>
      <c r="N311" s="301"/>
      <c r="O311" s="303"/>
      <c r="P311" s="64"/>
      <c r="Q311" s="64"/>
      <c r="R311" s="29"/>
      <c r="S311" s="29"/>
      <c r="T311" s="29"/>
      <c r="U311" s="29"/>
      <c r="V311" s="29"/>
      <c r="W311" s="29"/>
      <c r="X311" s="29"/>
      <c r="Y311" s="29"/>
      <c r="Z311" s="29"/>
      <c r="AA311" s="29"/>
      <c r="AB311" s="29"/>
      <c r="AC311" s="29"/>
      <c r="AD311" s="29"/>
      <c r="AE311" s="29"/>
      <c r="AF311" s="29"/>
    </row>
    <row r="312">
      <c r="A312" s="326"/>
      <c r="B312" s="20"/>
      <c r="C312" s="20"/>
      <c r="D312" s="20"/>
      <c r="E312" s="20"/>
      <c r="F312" s="20"/>
      <c r="G312" s="20"/>
      <c r="H312" s="20"/>
      <c r="I312" s="20"/>
      <c r="J312" s="20"/>
      <c r="K312" s="20"/>
      <c r="L312" s="20"/>
      <c r="M312" s="20"/>
      <c r="N312" s="301"/>
      <c r="O312" s="303"/>
      <c r="P312" s="64"/>
      <c r="Q312" s="64"/>
      <c r="R312" s="29"/>
      <c r="S312" s="29"/>
      <c r="T312" s="29"/>
      <c r="U312" s="29"/>
      <c r="V312" s="29"/>
      <c r="W312" s="29"/>
      <c r="X312" s="29"/>
      <c r="Y312" s="29"/>
      <c r="Z312" s="29"/>
      <c r="AA312" s="29"/>
      <c r="AB312" s="29"/>
      <c r="AC312" s="29"/>
      <c r="AD312" s="29"/>
      <c r="AE312" s="29"/>
      <c r="AF312" s="29"/>
    </row>
    <row r="313">
      <c r="A313" s="326"/>
      <c r="B313" s="30"/>
      <c r="C313" s="44"/>
      <c r="D313" s="30"/>
      <c r="E313" s="44"/>
      <c r="F313" s="30"/>
      <c r="G313" s="44"/>
      <c r="H313" s="30"/>
      <c r="I313" s="44"/>
      <c r="J313" s="30"/>
      <c r="K313" s="44"/>
      <c r="L313" s="30"/>
      <c r="M313" s="44"/>
      <c r="N313" s="301"/>
      <c r="O313" s="303"/>
      <c r="P313" s="64"/>
      <c r="Q313" s="64"/>
      <c r="R313" s="29"/>
      <c r="S313" s="29"/>
      <c r="T313" s="29"/>
      <c r="U313" s="29"/>
      <c r="V313" s="29"/>
      <c r="W313" s="29"/>
      <c r="X313" s="29"/>
      <c r="Y313" s="29"/>
      <c r="Z313" s="29"/>
      <c r="AA313" s="29"/>
      <c r="AB313" s="29"/>
      <c r="AC313" s="29"/>
      <c r="AD313" s="29"/>
      <c r="AE313" s="29"/>
      <c r="AF313" s="29"/>
    </row>
    <row r="314">
      <c r="A314" s="329"/>
      <c r="B314" s="30" t="s">
        <v>492</v>
      </c>
      <c r="C314" s="44"/>
      <c r="D314" s="30"/>
      <c r="E314" s="44"/>
      <c r="F314" s="30"/>
      <c r="G314" s="44"/>
      <c r="H314" s="30"/>
      <c r="I314" s="44"/>
      <c r="J314" s="30"/>
      <c r="K314" s="44"/>
      <c r="L314" s="30"/>
      <c r="M314" s="44"/>
      <c r="N314" s="301"/>
      <c r="O314" s="303"/>
      <c r="P314" s="64"/>
      <c r="Q314" s="64"/>
      <c r="R314" s="29"/>
      <c r="S314" s="29"/>
      <c r="T314" s="29"/>
      <c r="U314" s="29"/>
      <c r="V314" s="29"/>
      <c r="W314" s="29"/>
      <c r="X314" s="29"/>
      <c r="Y314" s="29"/>
      <c r="Z314" s="29"/>
      <c r="AA314" s="29"/>
      <c r="AB314" s="29"/>
      <c r="AC314" s="29"/>
      <c r="AD314" s="29"/>
      <c r="AE314" s="29"/>
      <c r="AF314" s="29"/>
    </row>
    <row r="315">
      <c r="A315" s="30"/>
      <c r="B315" s="30" t="s">
        <v>191</v>
      </c>
      <c r="C315" s="30">
        <v>12.0</v>
      </c>
      <c r="D315" s="30" t="s">
        <v>493</v>
      </c>
      <c r="E315" s="30">
        <f t="shared" ref="E315:E317" si="48">(C315*0.1)+C315</f>
        <v>13.2</v>
      </c>
      <c r="F315" s="30"/>
      <c r="G315" s="30"/>
      <c r="H315" s="30"/>
      <c r="I315" s="30"/>
      <c r="J315" s="30"/>
      <c r="K315" s="20"/>
      <c r="L315" s="20"/>
      <c r="M315" s="20"/>
      <c r="N315" s="301"/>
      <c r="O315" s="303"/>
      <c r="P315" s="64"/>
      <c r="Q315" s="64"/>
      <c r="R315" s="29"/>
      <c r="S315" s="29"/>
      <c r="T315" s="29"/>
      <c r="U315" s="29"/>
      <c r="V315" s="29"/>
      <c r="W315" s="29"/>
      <c r="X315" s="29"/>
      <c r="Y315" s="29"/>
      <c r="Z315" s="29"/>
      <c r="AA315" s="29"/>
      <c r="AB315" s="29"/>
      <c r="AC315" s="29"/>
      <c r="AD315" s="29"/>
      <c r="AE315" s="29"/>
      <c r="AF315" s="29"/>
    </row>
    <row r="316">
      <c r="A316" s="30"/>
      <c r="B316" s="30" t="s">
        <v>494</v>
      </c>
      <c r="C316" s="30">
        <v>12.0</v>
      </c>
      <c r="D316" s="30" t="s">
        <v>493</v>
      </c>
      <c r="E316" s="30">
        <f t="shared" si="48"/>
        <v>13.2</v>
      </c>
      <c r="F316" s="30">
        <f>E316+E315</f>
        <v>26.4</v>
      </c>
      <c r="H316" s="83" t="s">
        <v>216</v>
      </c>
      <c r="I316" s="30">
        <v>27.0</v>
      </c>
      <c r="J316" s="30"/>
      <c r="N316" s="301"/>
      <c r="O316" s="3"/>
      <c r="P316" s="4"/>
      <c r="Q316" s="4"/>
    </row>
    <row r="317">
      <c r="A317" s="30"/>
      <c r="B317" s="30" t="s">
        <v>495</v>
      </c>
      <c r="C317" s="30">
        <v>18.0</v>
      </c>
      <c r="D317" s="30" t="s">
        <v>56</v>
      </c>
      <c r="E317" s="30">
        <f t="shared" si="48"/>
        <v>19.8</v>
      </c>
      <c r="F317" s="30">
        <v>18.0</v>
      </c>
      <c r="H317" s="83" t="s">
        <v>42</v>
      </c>
      <c r="I317" s="30"/>
      <c r="J317" s="30"/>
      <c r="N317" s="301"/>
      <c r="O317" s="3"/>
      <c r="P317" s="4"/>
      <c r="Q317" s="4"/>
    </row>
    <row r="318">
      <c r="A318" s="30"/>
      <c r="B318" s="30"/>
      <c r="C318" s="30"/>
      <c r="D318" s="30"/>
      <c r="E318" s="30"/>
      <c r="F318" s="30"/>
      <c r="G318" s="30"/>
      <c r="H318" s="30"/>
      <c r="I318" s="30" t="s">
        <v>496</v>
      </c>
      <c r="J318" s="30"/>
      <c r="N318" s="301"/>
      <c r="O318" s="3"/>
      <c r="P318" s="4"/>
      <c r="Q318" s="4"/>
    </row>
    <row r="319">
      <c r="A319" s="30"/>
      <c r="B319" s="30"/>
      <c r="C319" s="30"/>
      <c r="D319" s="30"/>
      <c r="E319" s="30"/>
      <c r="F319" s="30"/>
      <c r="G319" s="30"/>
      <c r="H319" s="30"/>
      <c r="J319" s="30"/>
      <c r="N319" s="301"/>
      <c r="O319" s="3"/>
      <c r="P319" s="4"/>
      <c r="Q319" s="4"/>
    </row>
    <row r="320">
      <c r="A320" s="30"/>
      <c r="B320" s="30"/>
      <c r="C320" s="30"/>
      <c r="D320" s="30"/>
      <c r="E320" s="30"/>
      <c r="F320" s="30"/>
      <c r="G320" s="30"/>
      <c r="H320" s="30"/>
      <c r="I320" s="30"/>
      <c r="J320" s="30"/>
      <c r="N320" s="301"/>
      <c r="O320" s="3"/>
      <c r="P320" s="4"/>
      <c r="Q320" s="4"/>
    </row>
    <row r="321">
      <c r="A321" s="30"/>
      <c r="B321" s="30"/>
      <c r="C321" s="30"/>
      <c r="D321" s="30"/>
      <c r="E321" s="30"/>
      <c r="F321" s="30"/>
      <c r="G321" s="30"/>
      <c r="H321" s="30"/>
      <c r="I321" s="30"/>
      <c r="J321" s="30"/>
      <c r="N321" s="301"/>
      <c r="O321" s="3"/>
      <c r="P321" s="4"/>
      <c r="Q321" s="4"/>
    </row>
    <row r="322">
      <c r="A322" s="30"/>
      <c r="B322" s="30"/>
      <c r="C322" s="30"/>
      <c r="D322" s="30"/>
      <c r="E322" s="30"/>
      <c r="F322" s="30"/>
      <c r="G322" s="30"/>
      <c r="H322" s="30"/>
      <c r="I322" s="30"/>
      <c r="J322" s="30"/>
      <c r="N322" s="301"/>
      <c r="O322" s="3"/>
      <c r="P322" s="4"/>
      <c r="Q322" s="4"/>
    </row>
    <row r="323">
      <c r="A323" s="30"/>
      <c r="B323" s="30"/>
      <c r="C323" s="30"/>
      <c r="D323" s="30"/>
      <c r="E323" s="30"/>
      <c r="F323" s="30"/>
      <c r="G323" s="30"/>
      <c r="H323" s="30"/>
      <c r="I323" s="30"/>
      <c r="J323" s="30"/>
      <c r="N323" s="301"/>
      <c r="O323" s="3"/>
      <c r="P323" s="4"/>
      <c r="Q323" s="4"/>
    </row>
    <row r="324">
      <c r="A324" s="30"/>
      <c r="B324" s="30"/>
      <c r="C324" s="30"/>
      <c r="D324" s="30"/>
      <c r="E324" s="30"/>
      <c r="F324" s="30"/>
      <c r="G324" s="30"/>
      <c r="H324" s="30"/>
      <c r="I324" s="30"/>
      <c r="J324" s="30"/>
      <c r="N324" s="301"/>
      <c r="O324" s="3"/>
      <c r="P324" s="4"/>
      <c r="Q324" s="4"/>
    </row>
    <row r="325">
      <c r="A325" s="30"/>
      <c r="B325" s="30"/>
      <c r="C325" s="30"/>
      <c r="D325" s="30"/>
      <c r="E325" s="30"/>
      <c r="F325" s="30"/>
      <c r="G325" s="30"/>
      <c r="H325" s="30"/>
      <c r="I325" s="30"/>
      <c r="J325" s="30"/>
      <c r="N325" s="301"/>
      <c r="O325" s="3"/>
      <c r="P325" s="4"/>
      <c r="Q325" s="4"/>
    </row>
    <row r="326">
      <c r="A326" s="30"/>
      <c r="B326" s="30"/>
      <c r="C326" s="30"/>
      <c r="D326" s="30"/>
      <c r="E326" s="30"/>
      <c r="F326" s="30"/>
      <c r="G326" s="30"/>
      <c r="H326" s="30"/>
      <c r="I326" s="30"/>
      <c r="J326" s="30"/>
      <c r="N326" s="301"/>
      <c r="O326" s="3"/>
      <c r="P326" s="4"/>
      <c r="Q326" s="4"/>
    </row>
    <row r="327">
      <c r="A327" s="30"/>
      <c r="B327" s="30"/>
      <c r="C327" s="30"/>
      <c r="D327" s="30"/>
      <c r="E327" s="30"/>
      <c r="F327" s="30"/>
      <c r="G327" s="30"/>
      <c r="H327" s="30"/>
      <c r="I327" s="30"/>
      <c r="J327" s="30"/>
      <c r="N327" s="301"/>
      <c r="O327" s="3"/>
      <c r="P327" s="4"/>
      <c r="Q327" s="4"/>
    </row>
    <row r="328">
      <c r="A328" s="30"/>
      <c r="B328" s="30"/>
      <c r="C328" s="30"/>
      <c r="D328" s="30"/>
      <c r="E328" s="30"/>
      <c r="F328" s="30"/>
      <c r="G328" s="30"/>
      <c r="H328" s="30"/>
      <c r="I328" s="30"/>
      <c r="J328" s="30"/>
      <c r="N328" s="301"/>
      <c r="O328" s="3"/>
      <c r="P328" s="4"/>
      <c r="Q328" s="4"/>
    </row>
    <row r="329">
      <c r="A329" s="30"/>
      <c r="B329" s="30"/>
      <c r="C329" s="30"/>
      <c r="D329" s="30"/>
      <c r="E329" s="30"/>
      <c r="F329" s="30"/>
      <c r="G329" s="30"/>
      <c r="H329" s="30"/>
      <c r="I329" s="30"/>
      <c r="J329" s="30"/>
      <c r="N329" s="301"/>
      <c r="O329" s="3"/>
      <c r="P329" s="4"/>
      <c r="Q329" s="4"/>
    </row>
    <row r="330">
      <c r="A330" s="30"/>
      <c r="B330" s="30"/>
      <c r="C330" s="30"/>
      <c r="D330" s="30"/>
      <c r="E330" s="30"/>
      <c r="F330" s="30"/>
      <c r="G330" s="30"/>
      <c r="H330" s="30"/>
      <c r="I330" s="30"/>
      <c r="J330" s="30"/>
      <c r="N330" s="301"/>
      <c r="O330" s="3"/>
      <c r="P330" s="4"/>
      <c r="Q330" s="4"/>
    </row>
    <row r="331">
      <c r="A331" s="30"/>
      <c r="B331" s="30"/>
      <c r="C331" s="30"/>
      <c r="D331" s="30"/>
      <c r="E331" s="30"/>
      <c r="F331" s="30"/>
      <c r="G331" s="30"/>
      <c r="H331" s="30"/>
      <c r="I331" s="30"/>
      <c r="J331" s="30"/>
      <c r="N331" s="301"/>
      <c r="O331" s="3"/>
      <c r="P331" s="4"/>
      <c r="Q331" s="4"/>
    </row>
    <row r="332">
      <c r="A332" s="30"/>
      <c r="B332" s="30"/>
      <c r="C332" s="30"/>
      <c r="D332" s="30"/>
      <c r="E332" s="30"/>
      <c r="F332" s="30"/>
      <c r="G332" s="30"/>
      <c r="H332" s="30"/>
      <c r="I332" s="30"/>
      <c r="J332" s="30"/>
      <c r="N332" s="301"/>
      <c r="O332" s="3"/>
      <c r="P332" s="4"/>
      <c r="Q332" s="4"/>
    </row>
    <row r="333">
      <c r="A333" s="30"/>
      <c r="B333" s="30"/>
      <c r="C333" s="30"/>
      <c r="D333" s="30"/>
      <c r="E333" s="30"/>
      <c r="F333" s="30"/>
      <c r="G333" s="30"/>
      <c r="H333" s="30"/>
      <c r="I333" s="30"/>
      <c r="J333" s="30"/>
      <c r="N333" s="301"/>
      <c r="O333" s="3"/>
      <c r="P333" s="4"/>
      <c r="Q333" s="4"/>
    </row>
    <row r="334">
      <c r="A334" s="30"/>
      <c r="B334" s="30"/>
      <c r="C334" s="30"/>
      <c r="D334" s="30"/>
      <c r="E334" s="30"/>
      <c r="F334" s="30"/>
      <c r="G334" s="30"/>
      <c r="H334" s="30"/>
      <c r="I334" s="30"/>
      <c r="J334" s="30"/>
      <c r="N334" s="301"/>
      <c r="O334" s="3"/>
      <c r="P334" s="4"/>
      <c r="Q334" s="4"/>
    </row>
    <row r="335">
      <c r="A335" s="30"/>
      <c r="B335" s="30"/>
      <c r="C335" s="30"/>
      <c r="D335" s="30"/>
      <c r="E335" s="30"/>
      <c r="F335" s="30"/>
      <c r="G335" s="30"/>
      <c r="H335" s="30"/>
      <c r="I335" s="30"/>
      <c r="J335" s="30"/>
      <c r="N335" s="301"/>
      <c r="O335" s="3"/>
      <c r="P335" s="4"/>
      <c r="Q335" s="4"/>
    </row>
    <row r="336">
      <c r="A336" s="30"/>
      <c r="B336" s="30"/>
      <c r="C336" s="30"/>
      <c r="D336" s="30"/>
      <c r="E336" s="30"/>
      <c r="F336" s="30"/>
      <c r="G336" s="30"/>
      <c r="H336" s="30"/>
      <c r="I336" s="30"/>
      <c r="J336" s="30"/>
      <c r="N336" s="301"/>
      <c r="O336" s="3"/>
      <c r="P336" s="4"/>
      <c r="Q336" s="4"/>
    </row>
    <row r="337">
      <c r="A337" s="30"/>
      <c r="B337" s="30"/>
      <c r="C337" s="30"/>
      <c r="D337" s="30"/>
      <c r="E337" s="30"/>
      <c r="F337" s="30"/>
      <c r="G337" s="30"/>
      <c r="H337" s="30"/>
      <c r="I337" s="30"/>
      <c r="J337" s="30"/>
      <c r="N337" s="301"/>
      <c r="O337" s="3"/>
      <c r="P337" s="4"/>
      <c r="Q337" s="4"/>
    </row>
    <row r="338">
      <c r="A338" s="30"/>
      <c r="B338" s="30"/>
      <c r="C338" s="30"/>
      <c r="D338" s="30"/>
      <c r="E338" s="30"/>
      <c r="F338" s="30"/>
      <c r="G338" s="30"/>
      <c r="H338" s="30"/>
      <c r="I338" s="30"/>
      <c r="J338" s="30"/>
      <c r="N338" s="301"/>
      <c r="O338" s="3"/>
      <c r="P338" s="4"/>
      <c r="Q338" s="4"/>
    </row>
    <row r="339">
      <c r="A339" s="30"/>
      <c r="B339" s="30"/>
      <c r="C339" s="30"/>
      <c r="D339" s="30"/>
      <c r="E339" s="30"/>
      <c r="F339" s="30"/>
      <c r="G339" s="30"/>
      <c r="H339" s="30"/>
      <c r="I339" s="30"/>
      <c r="J339" s="30"/>
      <c r="N339" s="301"/>
      <c r="O339" s="3"/>
      <c r="P339" s="4"/>
      <c r="Q339" s="4"/>
    </row>
    <row r="340">
      <c r="A340" s="30"/>
      <c r="B340" s="30"/>
      <c r="C340" s="30"/>
      <c r="D340" s="30"/>
      <c r="E340" s="30"/>
      <c r="F340" s="30"/>
      <c r="G340" s="30"/>
      <c r="H340" s="30"/>
      <c r="I340" s="30"/>
      <c r="J340" s="30"/>
      <c r="N340" s="301"/>
      <c r="O340" s="3"/>
      <c r="P340" s="4"/>
      <c r="Q340" s="4"/>
    </row>
    <row r="341">
      <c r="A341" s="30"/>
      <c r="B341" s="30"/>
      <c r="C341" s="30"/>
      <c r="D341" s="30"/>
      <c r="E341" s="30"/>
      <c r="F341" s="30"/>
      <c r="G341" s="30"/>
      <c r="H341" s="30"/>
      <c r="I341" s="30"/>
      <c r="J341" s="30"/>
      <c r="N341" s="301"/>
      <c r="O341" s="3"/>
      <c r="P341" s="4"/>
      <c r="Q341" s="4"/>
    </row>
    <row r="342">
      <c r="A342" s="30"/>
      <c r="B342" s="30"/>
      <c r="C342" s="30"/>
      <c r="D342" s="30"/>
      <c r="E342" s="30"/>
      <c r="F342" s="30"/>
      <c r="G342" s="30"/>
      <c r="H342" s="30"/>
      <c r="I342" s="30"/>
      <c r="J342" s="30"/>
      <c r="N342" s="301"/>
      <c r="O342" s="3"/>
      <c r="P342" s="4"/>
      <c r="Q342" s="4"/>
    </row>
    <row r="343">
      <c r="A343" s="30"/>
      <c r="B343" s="30"/>
      <c r="C343" s="30"/>
      <c r="D343" s="30"/>
      <c r="E343" s="30"/>
      <c r="F343" s="30"/>
      <c r="G343" s="30"/>
      <c r="H343" s="30"/>
      <c r="I343" s="30"/>
      <c r="J343" s="30"/>
      <c r="N343" s="301"/>
      <c r="O343" s="3"/>
      <c r="P343" s="4"/>
      <c r="Q343" s="4"/>
    </row>
    <row r="344">
      <c r="A344" s="30"/>
      <c r="B344" s="30"/>
      <c r="C344" s="30"/>
      <c r="D344" s="30"/>
      <c r="E344" s="30"/>
      <c r="F344" s="30"/>
      <c r="G344" s="30"/>
      <c r="H344" s="30"/>
      <c r="I344" s="30"/>
      <c r="J344" s="30"/>
      <c r="N344" s="301"/>
      <c r="O344" s="3"/>
      <c r="P344" s="4"/>
      <c r="Q344" s="4"/>
    </row>
    <row r="345">
      <c r="A345" s="30"/>
      <c r="B345" s="30"/>
      <c r="C345" s="30"/>
      <c r="D345" s="30"/>
      <c r="E345" s="30"/>
      <c r="F345" s="30"/>
      <c r="G345" s="30"/>
      <c r="H345" s="30"/>
      <c r="I345" s="30"/>
      <c r="J345" s="30"/>
      <c r="N345" s="301"/>
      <c r="O345" s="3"/>
      <c r="P345" s="4"/>
      <c r="Q345" s="4"/>
    </row>
    <row r="346">
      <c r="A346" s="30"/>
      <c r="B346" s="30"/>
      <c r="C346" s="30"/>
      <c r="D346" s="30"/>
      <c r="E346" s="30"/>
      <c r="F346" s="30"/>
      <c r="G346" s="30"/>
      <c r="H346" s="30"/>
      <c r="I346" s="30"/>
      <c r="J346" s="30"/>
      <c r="N346" s="3"/>
      <c r="O346" s="3"/>
      <c r="P346" s="4"/>
      <c r="Q346" s="4"/>
    </row>
    <row r="347">
      <c r="A347" s="30"/>
      <c r="B347" s="30"/>
      <c r="C347" s="30"/>
      <c r="D347" s="30"/>
      <c r="E347" s="30"/>
      <c r="F347" s="30"/>
      <c r="G347" s="30"/>
      <c r="H347" s="30"/>
      <c r="I347" s="30"/>
      <c r="J347" s="30"/>
      <c r="N347" s="3"/>
      <c r="O347" s="3"/>
      <c r="P347" s="4"/>
      <c r="Q347" s="4"/>
    </row>
    <row r="348">
      <c r="A348" s="30"/>
      <c r="B348" s="30"/>
      <c r="C348" s="30"/>
      <c r="D348" s="30"/>
      <c r="E348" s="30"/>
      <c r="F348" s="30"/>
      <c r="G348" s="30"/>
      <c r="H348" s="30"/>
      <c r="I348" s="30"/>
      <c r="J348" s="30"/>
      <c r="N348" s="3"/>
      <c r="O348" s="3"/>
      <c r="P348" s="4"/>
      <c r="Q348" s="4"/>
    </row>
    <row r="349">
      <c r="A349" s="30"/>
      <c r="B349" s="30"/>
      <c r="C349" s="30"/>
      <c r="D349" s="30"/>
      <c r="E349" s="30"/>
      <c r="F349" s="30"/>
      <c r="G349" s="30"/>
      <c r="H349" s="30"/>
      <c r="I349" s="30"/>
      <c r="J349" s="30"/>
      <c r="N349" s="3"/>
      <c r="O349" s="3"/>
      <c r="P349" s="4"/>
      <c r="Q349" s="4"/>
    </row>
    <row r="350">
      <c r="A350" s="30"/>
      <c r="B350" s="30"/>
      <c r="C350" s="30"/>
      <c r="D350" s="30"/>
      <c r="E350" s="30"/>
      <c r="F350" s="30"/>
      <c r="G350" s="30"/>
      <c r="H350" s="30"/>
      <c r="I350" s="30"/>
      <c r="J350" s="30"/>
      <c r="N350" s="3"/>
      <c r="O350" s="3"/>
      <c r="P350" s="4"/>
      <c r="Q350" s="4"/>
    </row>
    <row r="351">
      <c r="A351" s="30"/>
      <c r="B351" s="30"/>
      <c r="C351" s="30"/>
      <c r="D351" s="30"/>
      <c r="E351" s="30"/>
      <c r="F351" s="30"/>
      <c r="G351" s="30"/>
      <c r="H351" s="30"/>
      <c r="I351" s="30"/>
      <c r="J351" s="30"/>
      <c r="N351" s="3"/>
      <c r="O351" s="3"/>
      <c r="P351" s="4"/>
      <c r="Q351" s="4"/>
    </row>
    <row r="352">
      <c r="A352" s="30"/>
      <c r="B352" s="30"/>
      <c r="C352" s="30"/>
      <c r="D352" s="30"/>
      <c r="E352" s="30"/>
      <c r="F352" s="30"/>
      <c r="G352" s="30"/>
      <c r="H352" s="30"/>
      <c r="I352" s="30"/>
      <c r="J352" s="30"/>
      <c r="N352" s="3"/>
      <c r="O352" s="3"/>
      <c r="P352" s="4"/>
      <c r="Q352" s="4"/>
    </row>
    <row r="353">
      <c r="A353" s="30"/>
      <c r="B353" s="30"/>
      <c r="C353" s="30"/>
      <c r="D353" s="30"/>
      <c r="E353" s="30"/>
      <c r="F353" s="30"/>
      <c r="G353" s="30"/>
      <c r="H353" s="30"/>
      <c r="I353" s="30"/>
      <c r="J353" s="30"/>
      <c r="N353" s="3"/>
      <c r="O353" s="3"/>
      <c r="P353" s="4"/>
      <c r="Q353" s="4"/>
    </row>
    <row r="354">
      <c r="A354" s="30"/>
      <c r="B354" s="30"/>
      <c r="C354" s="30"/>
      <c r="D354" s="30"/>
      <c r="E354" s="30"/>
      <c r="F354" s="30"/>
      <c r="G354" s="30"/>
      <c r="H354" s="30"/>
      <c r="I354" s="30"/>
      <c r="J354" s="30"/>
      <c r="N354" s="3"/>
      <c r="O354" s="3"/>
      <c r="P354" s="4"/>
      <c r="Q354" s="4"/>
    </row>
    <row r="355">
      <c r="A355" s="30"/>
      <c r="B355" s="30"/>
      <c r="C355" s="30"/>
      <c r="D355" s="30"/>
      <c r="E355" s="30"/>
      <c r="F355" s="30"/>
      <c r="G355" s="30"/>
      <c r="H355" s="30"/>
      <c r="I355" s="30"/>
      <c r="J355" s="30"/>
      <c r="N355" s="3"/>
      <c r="O355" s="3"/>
      <c r="P355" s="4"/>
      <c r="Q355" s="4"/>
    </row>
    <row r="356">
      <c r="D356" s="1"/>
      <c r="N356" s="3"/>
      <c r="O356" s="3"/>
      <c r="P356" s="4"/>
      <c r="Q356" s="4"/>
    </row>
    <row r="357">
      <c r="D357" s="1"/>
      <c r="N357" s="3"/>
      <c r="O357" s="3"/>
      <c r="P357" s="4"/>
      <c r="Q357" s="4"/>
    </row>
    <row r="358">
      <c r="D358" s="1"/>
      <c r="N358" s="3"/>
      <c r="O358" s="3"/>
      <c r="P358" s="4"/>
      <c r="Q358" s="4"/>
    </row>
    <row r="359">
      <c r="D359" s="1"/>
      <c r="N359" s="3"/>
      <c r="O359" s="3"/>
      <c r="P359" s="4"/>
      <c r="Q359" s="4"/>
    </row>
    <row r="360">
      <c r="D360" s="1"/>
      <c r="N360" s="3"/>
      <c r="O360" s="3"/>
      <c r="P360" s="4"/>
      <c r="Q360" s="4"/>
    </row>
    <row r="361">
      <c r="D361" s="1"/>
      <c r="N361" s="3"/>
      <c r="O361" s="3"/>
      <c r="P361" s="4"/>
      <c r="Q361" s="4"/>
    </row>
    <row r="362">
      <c r="D362" s="1"/>
      <c r="N362" s="3"/>
      <c r="O362" s="3"/>
      <c r="P362" s="4"/>
      <c r="Q362" s="4"/>
    </row>
    <row r="363">
      <c r="D363" s="1"/>
      <c r="N363" s="3"/>
      <c r="O363" s="3"/>
      <c r="P363" s="4"/>
      <c r="Q363" s="4"/>
    </row>
    <row r="364">
      <c r="D364" s="1"/>
      <c r="N364" s="3"/>
      <c r="O364" s="3"/>
      <c r="P364" s="4"/>
      <c r="Q364" s="4"/>
    </row>
    <row r="365">
      <c r="D365" s="1"/>
      <c r="N365" s="3"/>
      <c r="O365" s="3"/>
      <c r="P365" s="4"/>
      <c r="Q365" s="4"/>
    </row>
    <row r="366">
      <c r="D366" s="1"/>
      <c r="N366" s="3"/>
      <c r="O366" s="3"/>
      <c r="P366" s="4"/>
      <c r="Q366" s="4"/>
    </row>
    <row r="367">
      <c r="D367" s="1"/>
      <c r="N367" s="3"/>
      <c r="O367" s="3"/>
      <c r="P367" s="4"/>
      <c r="Q367" s="4"/>
    </row>
    <row r="368">
      <c r="D368" s="1"/>
      <c r="N368" s="3"/>
      <c r="O368" s="3"/>
      <c r="P368" s="4"/>
      <c r="Q368" s="4"/>
    </row>
    <row r="369">
      <c r="D369" s="1"/>
      <c r="N369" s="3"/>
      <c r="O369" s="3"/>
      <c r="P369" s="4"/>
      <c r="Q369" s="4"/>
    </row>
    <row r="370">
      <c r="D370" s="1"/>
      <c r="N370" s="3"/>
      <c r="O370" s="3"/>
      <c r="P370" s="4"/>
      <c r="Q370" s="4"/>
    </row>
    <row r="371">
      <c r="D371" s="1"/>
      <c r="N371" s="3"/>
      <c r="O371" s="3"/>
      <c r="P371" s="4"/>
      <c r="Q371" s="4"/>
    </row>
    <row r="372">
      <c r="D372" s="1"/>
      <c r="N372" s="3"/>
      <c r="O372" s="3"/>
      <c r="P372" s="4"/>
      <c r="Q372" s="4"/>
    </row>
    <row r="373">
      <c r="D373" s="1"/>
      <c r="N373" s="3"/>
      <c r="O373" s="3"/>
      <c r="P373" s="4"/>
      <c r="Q373" s="4"/>
    </row>
    <row r="374">
      <c r="D374" s="1"/>
      <c r="N374" s="3"/>
      <c r="O374" s="3"/>
      <c r="P374" s="4"/>
      <c r="Q374" s="4"/>
    </row>
    <row r="375">
      <c r="D375" s="1"/>
      <c r="N375" s="3"/>
      <c r="O375" s="3"/>
      <c r="P375" s="4"/>
      <c r="Q375" s="4"/>
    </row>
    <row r="376">
      <c r="D376" s="1"/>
      <c r="N376" s="3"/>
      <c r="O376" s="3"/>
      <c r="P376" s="4"/>
      <c r="Q376" s="4"/>
    </row>
    <row r="377">
      <c r="D377" s="1"/>
      <c r="N377" s="3"/>
      <c r="O377" s="3"/>
      <c r="P377" s="4"/>
      <c r="Q377" s="4"/>
    </row>
    <row r="378">
      <c r="D378" s="1"/>
      <c r="N378" s="3"/>
      <c r="O378" s="3"/>
      <c r="P378" s="4"/>
      <c r="Q378" s="4"/>
    </row>
    <row r="379">
      <c r="D379" s="1"/>
      <c r="N379" s="3"/>
      <c r="O379" s="3"/>
      <c r="P379" s="4"/>
      <c r="Q379" s="4"/>
    </row>
    <row r="380">
      <c r="D380" s="1"/>
      <c r="N380" s="3"/>
      <c r="O380" s="3"/>
      <c r="P380" s="4"/>
      <c r="Q380" s="4"/>
    </row>
    <row r="381">
      <c r="D381" s="1"/>
      <c r="N381" s="3"/>
      <c r="O381" s="3"/>
      <c r="P381" s="4"/>
      <c r="Q381" s="4"/>
    </row>
    <row r="382">
      <c r="D382" s="1"/>
      <c r="N382" s="3"/>
      <c r="O382" s="3"/>
      <c r="P382" s="4"/>
      <c r="Q382" s="4"/>
    </row>
    <row r="383">
      <c r="D383" s="1"/>
      <c r="N383" s="3"/>
      <c r="O383" s="3"/>
      <c r="P383" s="4"/>
      <c r="Q383" s="4"/>
    </row>
    <row r="384">
      <c r="D384" s="1"/>
      <c r="N384" s="3"/>
      <c r="O384" s="3"/>
      <c r="P384" s="4"/>
      <c r="Q384" s="4"/>
    </row>
    <row r="385">
      <c r="D385" s="1"/>
      <c r="N385" s="3"/>
      <c r="O385" s="3"/>
      <c r="P385" s="4"/>
      <c r="Q385" s="4"/>
    </row>
    <row r="386">
      <c r="D386" s="1"/>
      <c r="N386" s="3"/>
      <c r="O386" s="3"/>
      <c r="P386" s="4"/>
      <c r="Q386" s="4"/>
    </row>
    <row r="387">
      <c r="D387" s="1"/>
      <c r="N387" s="3"/>
      <c r="O387" s="3"/>
      <c r="P387" s="4"/>
      <c r="Q387" s="4"/>
    </row>
    <row r="388">
      <c r="D388" s="1"/>
      <c r="N388" s="3"/>
      <c r="O388" s="3"/>
      <c r="P388" s="4"/>
      <c r="Q388" s="4"/>
    </row>
    <row r="389">
      <c r="D389" s="1"/>
      <c r="N389" s="3"/>
      <c r="O389" s="3"/>
      <c r="P389" s="4"/>
      <c r="Q389" s="4"/>
    </row>
    <row r="390">
      <c r="D390" s="1"/>
      <c r="N390" s="3"/>
      <c r="O390" s="3"/>
      <c r="P390" s="4"/>
      <c r="Q390" s="4"/>
    </row>
    <row r="391">
      <c r="D391" s="1"/>
      <c r="N391" s="3"/>
      <c r="O391" s="3"/>
      <c r="P391" s="4"/>
      <c r="Q391" s="4"/>
    </row>
    <row r="392">
      <c r="D392" s="1"/>
      <c r="N392" s="3"/>
      <c r="O392" s="3"/>
      <c r="P392" s="4"/>
      <c r="Q392" s="4"/>
    </row>
    <row r="393">
      <c r="D393" s="1"/>
      <c r="N393" s="3"/>
      <c r="O393" s="3"/>
      <c r="P393" s="4"/>
      <c r="Q393" s="4"/>
    </row>
    <row r="394">
      <c r="D394" s="1"/>
      <c r="N394" s="3"/>
      <c r="O394" s="3"/>
      <c r="P394" s="4"/>
      <c r="Q394" s="4"/>
    </row>
    <row r="395">
      <c r="D395" s="1"/>
      <c r="N395" s="3"/>
      <c r="O395" s="3"/>
      <c r="P395" s="4"/>
      <c r="Q395" s="4"/>
    </row>
    <row r="396">
      <c r="D396" s="1"/>
      <c r="N396" s="3"/>
      <c r="O396" s="3"/>
      <c r="P396" s="4"/>
      <c r="Q396" s="4"/>
    </row>
    <row r="397">
      <c r="D397" s="1"/>
      <c r="N397" s="3"/>
      <c r="O397" s="3"/>
      <c r="P397" s="4"/>
      <c r="Q397" s="4"/>
    </row>
    <row r="398">
      <c r="D398" s="1"/>
      <c r="N398" s="3"/>
      <c r="O398" s="3"/>
      <c r="P398" s="4"/>
      <c r="Q398" s="4"/>
    </row>
    <row r="399">
      <c r="D399" s="1"/>
      <c r="N399" s="3"/>
      <c r="O399" s="3"/>
      <c r="P399" s="4"/>
      <c r="Q399" s="4"/>
    </row>
    <row r="400">
      <c r="D400" s="1"/>
      <c r="N400" s="3"/>
      <c r="O400" s="3"/>
      <c r="P400" s="4"/>
      <c r="Q400" s="4"/>
    </row>
    <row r="401">
      <c r="D401" s="1"/>
      <c r="N401" s="3"/>
      <c r="O401" s="3"/>
      <c r="P401" s="4"/>
      <c r="Q401" s="4"/>
    </row>
    <row r="402">
      <c r="D402" s="1"/>
      <c r="N402" s="3"/>
      <c r="O402" s="3"/>
      <c r="P402" s="4"/>
      <c r="Q402" s="4"/>
    </row>
    <row r="403">
      <c r="D403" s="1"/>
      <c r="N403" s="3"/>
      <c r="O403" s="3"/>
      <c r="P403" s="4"/>
      <c r="Q403" s="4"/>
    </row>
    <row r="404">
      <c r="D404" s="1"/>
      <c r="N404" s="3"/>
      <c r="O404" s="3"/>
      <c r="P404" s="4"/>
      <c r="Q404" s="4"/>
    </row>
    <row r="405">
      <c r="D405" s="1"/>
      <c r="N405" s="3"/>
      <c r="O405" s="3"/>
      <c r="P405" s="4"/>
      <c r="Q405" s="4"/>
    </row>
    <row r="406">
      <c r="D406" s="1"/>
      <c r="N406" s="3"/>
      <c r="O406" s="3"/>
      <c r="P406" s="4"/>
      <c r="Q406" s="4"/>
    </row>
    <row r="407">
      <c r="D407" s="1"/>
      <c r="N407" s="3"/>
      <c r="O407" s="3"/>
      <c r="P407" s="4"/>
      <c r="Q407" s="4"/>
    </row>
    <row r="408">
      <c r="D408" s="1"/>
      <c r="N408" s="3"/>
      <c r="O408" s="3"/>
      <c r="P408" s="4"/>
      <c r="Q408" s="4"/>
    </row>
    <row r="409">
      <c r="D409" s="1"/>
      <c r="N409" s="3"/>
      <c r="O409" s="3"/>
      <c r="P409" s="4"/>
      <c r="Q409" s="4"/>
    </row>
    <row r="410">
      <c r="D410" s="1"/>
      <c r="N410" s="3"/>
      <c r="O410" s="3"/>
      <c r="P410" s="4"/>
      <c r="Q410" s="4"/>
    </row>
    <row r="411">
      <c r="D411" s="1"/>
      <c r="N411" s="3"/>
      <c r="O411" s="3"/>
      <c r="P411" s="4"/>
      <c r="Q411" s="4"/>
    </row>
    <row r="412">
      <c r="D412" s="1"/>
      <c r="N412" s="3"/>
      <c r="O412" s="3"/>
      <c r="P412" s="4"/>
      <c r="Q412" s="4"/>
    </row>
    <row r="413">
      <c r="D413" s="1"/>
      <c r="N413" s="3"/>
      <c r="O413" s="3"/>
      <c r="P413" s="4"/>
      <c r="Q413" s="4"/>
    </row>
    <row r="414">
      <c r="D414" s="1"/>
      <c r="N414" s="3"/>
      <c r="O414" s="3"/>
      <c r="P414" s="4"/>
      <c r="Q414" s="4"/>
    </row>
    <row r="415">
      <c r="D415" s="1"/>
      <c r="N415" s="3"/>
      <c r="O415" s="3"/>
      <c r="P415" s="4"/>
      <c r="Q415" s="4"/>
    </row>
    <row r="416">
      <c r="D416" s="1"/>
      <c r="N416" s="3"/>
      <c r="O416" s="3"/>
      <c r="P416" s="4"/>
      <c r="Q416" s="4"/>
    </row>
    <row r="417">
      <c r="D417" s="1"/>
      <c r="N417" s="3"/>
      <c r="O417" s="3"/>
      <c r="P417" s="4"/>
      <c r="Q417" s="4"/>
    </row>
    <row r="418">
      <c r="D418" s="1"/>
      <c r="N418" s="3"/>
      <c r="O418" s="3"/>
      <c r="P418" s="4"/>
      <c r="Q418" s="4"/>
    </row>
    <row r="419">
      <c r="D419" s="1"/>
      <c r="N419" s="3"/>
      <c r="O419" s="3"/>
      <c r="P419" s="4"/>
      <c r="Q419" s="4"/>
    </row>
    <row r="420">
      <c r="D420" s="1"/>
      <c r="N420" s="3"/>
      <c r="O420" s="3"/>
      <c r="P420" s="4"/>
      <c r="Q420" s="4"/>
    </row>
    <row r="421">
      <c r="D421" s="1"/>
      <c r="N421" s="3"/>
      <c r="O421" s="3"/>
      <c r="P421" s="4"/>
      <c r="Q421" s="4"/>
    </row>
    <row r="422">
      <c r="D422" s="1"/>
      <c r="N422" s="3"/>
      <c r="O422" s="3"/>
      <c r="P422" s="4"/>
      <c r="Q422" s="4"/>
    </row>
    <row r="423">
      <c r="D423" s="1"/>
      <c r="N423" s="3"/>
      <c r="O423" s="3"/>
      <c r="P423" s="4"/>
      <c r="Q423" s="4"/>
    </row>
    <row r="424">
      <c r="D424" s="1"/>
      <c r="N424" s="3"/>
      <c r="O424" s="3"/>
      <c r="P424" s="4"/>
      <c r="Q424" s="4"/>
    </row>
    <row r="425">
      <c r="D425" s="1"/>
      <c r="N425" s="3"/>
      <c r="O425" s="3"/>
      <c r="P425" s="4"/>
      <c r="Q425" s="4"/>
    </row>
    <row r="426">
      <c r="D426" s="1"/>
      <c r="N426" s="3"/>
      <c r="O426" s="3"/>
      <c r="P426" s="4"/>
      <c r="Q426" s="4"/>
    </row>
    <row r="427">
      <c r="D427" s="1"/>
      <c r="N427" s="3"/>
      <c r="O427" s="3"/>
      <c r="P427" s="4"/>
      <c r="Q427" s="4"/>
    </row>
    <row r="428">
      <c r="D428" s="1"/>
      <c r="N428" s="3"/>
      <c r="O428" s="3"/>
      <c r="P428" s="4"/>
      <c r="Q428" s="4"/>
    </row>
    <row r="429">
      <c r="D429" s="1"/>
      <c r="N429" s="3"/>
      <c r="O429" s="3"/>
      <c r="P429" s="4"/>
      <c r="Q429" s="4"/>
    </row>
    <row r="430">
      <c r="D430" s="1"/>
      <c r="N430" s="3"/>
      <c r="O430" s="3"/>
      <c r="P430" s="4"/>
      <c r="Q430" s="4"/>
    </row>
    <row r="431">
      <c r="D431" s="1"/>
      <c r="N431" s="3"/>
      <c r="O431" s="3"/>
      <c r="P431" s="4"/>
      <c r="Q431" s="4"/>
    </row>
    <row r="432">
      <c r="D432" s="1"/>
      <c r="N432" s="3"/>
      <c r="O432" s="3"/>
      <c r="P432" s="4"/>
      <c r="Q432" s="4"/>
    </row>
    <row r="433">
      <c r="D433" s="1"/>
      <c r="N433" s="3"/>
      <c r="O433" s="3"/>
      <c r="P433" s="4"/>
      <c r="Q433" s="4"/>
    </row>
    <row r="434">
      <c r="D434" s="1"/>
      <c r="N434" s="3"/>
      <c r="O434" s="3"/>
      <c r="P434" s="4"/>
      <c r="Q434" s="4"/>
    </row>
    <row r="435">
      <c r="D435" s="1"/>
      <c r="N435" s="3"/>
      <c r="O435" s="3"/>
      <c r="P435" s="4"/>
      <c r="Q435" s="4"/>
    </row>
    <row r="436">
      <c r="D436" s="1"/>
      <c r="N436" s="3"/>
      <c r="O436" s="3"/>
      <c r="P436" s="4"/>
      <c r="Q436" s="4"/>
    </row>
    <row r="437">
      <c r="D437" s="1"/>
      <c r="N437" s="3"/>
      <c r="O437" s="3"/>
      <c r="P437" s="4"/>
      <c r="Q437" s="4"/>
    </row>
    <row r="438">
      <c r="D438" s="1"/>
      <c r="N438" s="3"/>
      <c r="O438" s="3"/>
      <c r="P438" s="4"/>
      <c r="Q438" s="4"/>
    </row>
    <row r="439">
      <c r="D439" s="1"/>
      <c r="N439" s="3"/>
      <c r="O439" s="3"/>
      <c r="P439" s="4"/>
      <c r="Q439" s="4"/>
    </row>
    <row r="440">
      <c r="D440" s="1"/>
      <c r="N440" s="3"/>
      <c r="O440" s="3"/>
      <c r="P440" s="4"/>
      <c r="Q440" s="4"/>
    </row>
    <row r="441">
      <c r="D441" s="1"/>
      <c r="N441" s="3"/>
      <c r="O441" s="3"/>
      <c r="P441" s="4"/>
      <c r="Q441" s="4"/>
    </row>
    <row r="442">
      <c r="D442" s="1"/>
      <c r="N442" s="3"/>
      <c r="O442" s="3"/>
      <c r="P442" s="4"/>
      <c r="Q442" s="4"/>
    </row>
    <row r="443">
      <c r="D443" s="1"/>
      <c r="N443" s="3"/>
      <c r="O443" s="3"/>
      <c r="P443" s="4"/>
      <c r="Q443" s="4"/>
    </row>
    <row r="444">
      <c r="D444" s="1"/>
      <c r="N444" s="3"/>
      <c r="O444" s="3"/>
      <c r="P444" s="4"/>
      <c r="Q444" s="4"/>
    </row>
    <row r="445">
      <c r="D445" s="1"/>
      <c r="N445" s="3"/>
      <c r="O445" s="3"/>
      <c r="P445" s="4"/>
      <c r="Q445" s="4"/>
    </row>
    <row r="446">
      <c r="D446" s="1"/>
      <c r="N446" s="3"/>
      <c r="O446" s="3"/>
      <c r="P446" s="4"/>
      <c r="Q446" s="4"/>
    </row>
    <row r="447">
      <c r="D447" s="1"/>
      <c r="N447" s="3"/>
      <c r="O447" s="3"/>
      <c r="P447" s="4"/>
      <c r="Q447" s="4"/>
    </row>
    <row r="448">
      <c r="D448" s="1"/>
      <c r="N448" s="3"/>
      <c r="O448" s="3"/>
      <c r="P448" s="4"/>
      <c r="Q448" s="4"/>
    </row>
    <row r="449">
      <c r="D449" s="1"/>
      <c r="N449" s="3"/>
      <c r="O449" s="3"/>
      <c r="P449" s="4"/>
      <c r="Q449" s="4"/>
    </row>
    <row r="450">
      <c r="D450" s="1"/>
      <c r="N450" s="3"/>
      <c r="O450" s="3"/>
      <c r="P450" s="4"/>
      <c r="Q450" s="4"/>
    </row>
    <row r="451">
      <c r="D451" s="1"/>
      <c r="N451" s="3"/>
      <c r="O451" s="3"/>
      <c r="P451" s="4"/>
      <c r="Q451" s="4"/>
    </row>
    <row r="452">
      <c r="D452" s="1"/>
      <c r="N452" s="3"/>
      <c r="O452" s="3"/>
      <c r="P452" s="4"/>
      <c r="Q452" s="4"/>
    </row>
    <row r="453">
      <c r="D453" s="1"/>
      <c r="N453" s="3"/>
      <c r="O453" s="3"/>
      <c r="P453" s="4"/>
      <c r="Q453" s="4"/>
    </row>
    <row r="454">
      <c r="D454" s="1"/>
      <c r="N454" s="3"/>
      <c r="O454" s="3"/>
      <c r="P454" s="4"/>
      <c r="Q454" s="4"/>
    </row>
    <row r="455">
      <c r="D455" s="1"/>
      <c r="N455" s="3"/>
      <c r="O455" s="3"/>
      <c r="P455" s="4"/>
      <c r="Q455" s="4"/>
    </row>
    <row r="456">
      <c r="D456" s="1"/>
      <c r="N456" s="3"/>
      <c r="O456" s="3"/>
      <c r="P456" s="4"/>
      <c r="Q456" s="4"/>
    </row>
    <row r="457">
      <c r="D457" s="1"/>
      <c r="N457" s="3"/>
      <c r="O457" s="3"/>
      <c r="P457" s="4"/>
      <c r="Q457" s="4"/>
    </row>
    <row r="458">
      <c r="D458" s="1"/>
      <c r="N458" s="3"/>
      <c r="O458" s="3"/>
      <c r="P458" s="4"/>
      <c r="Q458" s="4"/>
    </row>
    <row r="459">
      <c r="D459" s="1"/>
      <c r="N459" s="3"/>
      <c r="O459" s="3"/>
      <c r="P459" s="4"/>
      <c r="Q459" s="4"/>
    </row>
    <row r="460">
      <c r="D460" s="1"/>
      <c r="N460" s="3"/>
      <c r="O460" s="3"/>
      <c r="P460" s="4"/>
      <c r="Q460" s="4"/>
    </row>
    <row r="461">
      <c r="D461" s="1"/>
      <c r="N461" s="3"/>
      <c r="O461" s="3"/>
      <c r="P461" s="4"/>
      <c r="Q461" s="4"/>
    </row>
    <row r="462">
      <c r="D462" s="1"/>
      <c r="N462" s="3"/>
      <c r="O462" s="3"/>
      <c r="P462" s="4"/>
      <c r="Q462" s="4"/>
    </row>
    <row r="463">
      <c r="D463" s="1"/>
      <c r="N463" s="3"/>
      <c r="O463" s="3"/>
      <c r="P463" s="4"/>
      <c r="Q463" s="4"/>
    </row>
    <row r="464">
      <c r="D464" s="1"/>
      <c r="N464" s="3"/>
      <c r="O464" s="3"/>
      <c r="P464" s="4"/>
      <c r="Q464" s="4"/>
    </row>
    <row r="465">
      <c r="D465" s="1"/>
      <c r="N465" s="3"/>
      <c r="O465" s="3"/>
      <c r="P465" s="4"/>
      <c r="Q465" s="4"/>
    </row>
    <row r="466">
      <c r="D466" s="1"/>
      <c r="N466" s="3"/>
      <c r="O466" s="3"/>
      <c r="P466" s="4"/>
      <c r="Q466" s="4"/>
    </row>
    <row r="467">
      <c r="D467" s="1"/>
      <c r="N467" s="3"/>
      <c r="O467" s="3"/>
      <c r="P467" s="4"/>
      <c r="Q467" s="4"/>
    </row>
    <row r="468">
      <c r="D468" s="1"/>
      <c r="N468" s="3"/>
      <c r="O468" s="3"/>
      <c r="P468" s="4"/>
      <c r="Q468" s="4"/>
    </row>
    <row r="469">
      <c r="D469" s="1"/>
      <c r="N469" s="3"/>
      <c r="O469" s="3"/>
      <c r="P469" s="4"/>
      <c r="Q469" s="4"/>
    </row>
    <row r="470">
      <c r="D470" s="1"/>
      <c r="N470" s="3"/>
      <c r="O470" s="3"/>
      <c r="P470" s="4"/>
      <c r="Q470" s="4"/>
    </row>
    <row r="471">
      <c r="D471" s="1"/>
      <c r="N471" s="3"/>
      <c r="O471" s="3"/>
      <c r="P471" s="4"/>
      <c r="Q471" s="4"/>
    </row>
    <row r="472">
      <c r="D472" s="1"/>
      <c r="N472" s="3"/>
      <c r="O472" s="3"/>
      <c r="P472" s="4"/>
      <c r="Q472" s="4"/>
    </row>
    <row r="473">
      <c r="D473" s="1"/>
      <c r="N473" s="3"/>
      <c r="O473" s="3"/>
      <c r="P473" s="4"/>
      <c r="Q473" s="4"/>
    </row>
    <row r="474">
      <c r="D474" s="1"/>
      <c r="N474" s="3"/>
      <c r="O474" s="3"/>
      <c r="P474" s="4"/>
      <c r="Q474" s="4"/>
    </row>
    <row r="475">
      <c r="D475" s="1"/>
      <c r="N475" s="3"/>
      <c r="O475" s="3"/>
      <c r="P475" s="4"/>
      <c r="Q475" s="4"/>
    </row>
    <row r="476">
      <c r="D476" s="1"/>
      <c r="N476" s="3"/>
      <c r="O476" s="3"/>
      <c r="P476" s="4"/>
      <c r="Q476" s="4"/>
    </row>
    <row r="477">
      <c r="D477" s="1"/>
      <c r="N477" s="3"/>
      <c r="O477" s="3"/>
      <c r="P477" s="4"/>
      <c r="Q477" s="4"/>
    </row>
    <row r="478">
      <c r="D478" s="1"/>
      <c r="N478" s="3"/>
      <c r="O478" s="3"/>
      <c r="P478" s="4"/>
      <c r="Q478" s="4"/>
    </row>
    <row r="479">
      <c r="D479" s="1"/>
      <c r="N479" s="3"/>
      <c r="O479" s="3"/>
      <c r="P479" s="4"/>
      <c r="Q479" s="4"/>
    </row>
    <row r="480">
      <c r="D480" s="1"/>
      <c r="N480" s="3"/>
      <c r="O480" s="3"/>
      <c r="P480" s="4"/>
      <c r="Q480" s="4"/>
    </row>
    <row r="481">
      <c r="D481" s="1"/>
      <c r="N481" s="3"/>
      <c r="O481" s="3"/>
      <c r="P481" s="4"/>
      <c r="Q481" s="4"/>
    </row>
    <row r="482">
      <c r="D482" s="1"/>
      <c r="N482" s="3"/>
      <c r="O482" s="3"/>
      <c r="P482" s="4"/>
      <c r="Q482" s="4"/>
    </row>
    <row r="483">
      <c r="D483" s="1"/>
      <c r="N483" s="3"/>
      <c r="O483" s="3"/>
      <c r="P483" s="4"/>
      <c r="Q483" s="4"/>
    </row>
    <row r="484">
      <c r="D484" s="1"/>
      <c r="N484" s="3"/>
      <c r="O484" s="3"/>
      <c r="P484" s="4"/>
      <c r="Q484" s="4"/>
    </row>
    <row r="485">
      <c r="D485" s="1"/>
      <c r="N485" s="3"/>
      <c r="O485" s="3"/>
      <c r="P485" s="4"/>
      <c r="Q485" s="4"/>
    </row>
    <row r="486">
      <c r="D486" s="1"/>
      <c r="N486" s="3"/>
      <c r="O486" s="3"/>
      <c r="P486" s="4"/>
      <c r="Q486" s="4"/>
    </row>
    <row r="487">
      <c r="D487" s="1"/>
      <c r="N487" s="3"/>
      <c r="O487" s="3"/>
      <c r="P487" s="4"/>
      <c r="Q487" s="4"/>
    </row>
    <row r="488">
      <c r="D488" s="1"/>
      <c r="N488" s="3"/>
      <c r="O488" s="3"/>
      <c r="P488" s="4"/>
      <c r="Q488" s="4"/>
    </row>
    <row r="489">
      <c r="D489" s="1"/>
      <c r="N489" s="3"/>
      <c r="O489" s="3"/>
      <c r="P489" s="4"/>
      <c r="Q489" s="4"/>
    </row>
    <row r="490">
      <c r="D490" s="1"/>
      <c r="N490" s="3"/>
      <c r="O490" s="3"/>
      <c r="P490" s="4"/>
      <c r="Q490" s="4"/>
    </row>
    <row r="491">
      <c r="D491" s="1"/>
      <c r="N491" s="3"/>
      <c r="O491" s="3"/>
      <c r="P491" s="4"/>
      <c r="Q491" s="4"/>
    </row>
    <row r="492">
      <c r="D492" s="1"/>
      <c r="N492" s="3"/>
      <c r="O492" s="3"/>
      <c r="P492" s="4"/>
      <c r="Q492" s="4"/>
    </row>
    <row r="493">
      <c r="D493" s="1"/>
      <c r="N493" s="3"/>
      <c r="O493" s="3"/>
      <c r="P493" s="4"/>
      <c r="Q493" s="4"/>
    </row>
    <row r="494">
      <c r="D494" s="1"/>
      <c r="N494" s="3"/>
      <c r="O494" s="3"/>
      <c r="P494" s="4"/>
      <c r="Q494" s="4"/>
    </row>
    <row r="495">
      <c r="D495" s="1"/>
      <c r="N495" s="3"/>
      <c r="O495" s="3"/>
      <c r="P495" s="4"/>
      <c r="Q495" s="4"/>
    </row>
    <row r="496">
      <c r="D496" s="1"/>
      <c r="N496" s="3"/>
      <c r="O496" s="3"/>
      <c r="P496" s="4"/>
      <c r="Q496" s="4"/>
    </row>
    <row r="497">
      <c r="D497" s="1"/>
      <c r="N497" s="3"/>
      <c r="O497" s="3"/>
      <c r="P497" s="4"/>
      <c r="Q497" s="4"/>
    </row>
    <row r="498">
      <c r="D498" s="1"/>
      <c r="N498" s="3"/>
      <c r="O498" s="3"/>
      <c r="P498" s="4"/>
      <c r="Q498" s="4"/>
    </row>
    <row r="499">
      <c r="D499" s="1"/>
      <c r="N499" s="3"/>
      <c r="O499" s="3"/>
      <c r="P499" s="4"/>
      <c r="Q499" s="4"/>
    </row>
    <row r="500">
      <c r="D500" s="1"/>
      <c r="N500" s="3"/>
      <c r="O500" s="3"/>
      <c r="P500" s="4"/>
      <c r="Q500" s="4"/>
    </row>
    <row r="501">
      <c r="D501" s="1"/>
      <c r="N501" s="3"/>
      <c r="O501" s="3"/>
      <c r="P501" s="4"/>
      <c r="Q501" s="4"/>
    </row>
    <row r="502">
      <c r="D502" s="1"/>
      <c r="N502" s="3"/>
      <c r="O502" s="3"/>
      <c r="P502" s="4"/>
      <c r="Q502" s="4"/>
    </row>
    <row r="503">
      <c r="D503" s="1"/>
      <c r="N503" s="3"/>
      <c r="O503" s="3"/>
      <c r="P503" s="4"/>
      <c r="Q503" s="4"/>
    </row>
    <row r="504">
      <c r="D504" s="1"/>
      <c r="N504" s="3"/>
      <c r="O504" s="3"/>
      <c r="P504" s="4"/>
      <c r="Q504" s="4"/>
    </row>
    <row r="505">
      <c r="D505" s="1"/>
      <c r="N505" s="3"/>
      <c r="O505" s="3"/>
      <c r="P505" s="4"/>
      <c r="Q505" s="4"/>
    </row>
    <row r="506">
      <c r="D506" s="1"/>
      <c r="N506" s="3"/>
      <c r="O506" s="3"/>
      <c r="P506" s="4"/>
      <c r="Q506" s="4"/>
    </row>
    <row r="507">
      <c r="D507" s="1"/>
      <c r="N507" s="3"/>
      <c r="O507" s="3"/>
      <c r="P507" s="4"/>
      <c r="Q507" s="4"/>
    </row>
    <row r="508">
      <c r="D508" s="1"/>
      <c r="N508" s="3"/>
      <c r="O508" s="3"/>
      <c r="P508" s="4"/>
      <c r="Q508" s="4"/>
    </row>
    <row r="509">
      <c r="D509" s="1"/>
      <c r="N509" s="3"/>
      <c r="O509" s="3"/>
      <c r="P509" s="4"/>
      <c r="Q509" s="4"/>
    </row>
    <row r="510">
      <c r="D510" s="1"/>
      <c r="N510" s="3"/>
      <c r="O510" s="3"/>
      <c r="P510" s="4"/>
      <c r="Q510" s="4"/>
    </row>
    <row r="511">
      <c r="D511" s="1"/>
      <c r="N511" s="3"/>
      <c r="O511" s="3"/>
      <c r="P511" s="4"/>
      <c r="Q511" s="4"/>
    </row>
    <row r="512">
      <c r="D512" s="1"/>
      <c r="N512" s="3"/>
      <c r="O512" s="3"/>
      <c r="P512" s="4"/>
      <c r="Q512" s="4"/>
    </row>
    <row r="513">
      <c r="D513" s="1"/>
      <c r="N513" s="3"/>
      <c r="O513" s="3"/>
      <c r="P513" s="4"/>
      <c r="Q513" s="4"/>
    </row>
    <row r="514">
      <c r="D514" s="1"/>
      <c r="N514" s="3"/>
      <c r="O514" s="3"/>
      <c r="P514" s="4"/>
      <c r="Q514" s="4"/>
    </row>
    <row r="515">
      <c r="D515" s="1"/>
      <c r="N515" s="3"/>
      <c r="O515" s="3"/>
      <c r="P515" s="4"/>
      <c r="Q515" s="4"/>
    </row>
    <row r="516">
      <c r="D516" s="1"/>
      <c r="N516" s="3"/>
      <c r="O516" s="3"/>
      <c r="P516" s="4"/>
      <c r="Q516" s="4"/>
    </row>
    <row r="517">
      <c r="D517" s="1"/>
      <c r="N517" s="3"/>
      <c r="O517" s="3"/>
      <c r="P517" s="4"/>
      <c r="Q517" s="4"/>
    </row>
    <row r="518">
      <c r="D518" s="1"/>
      <c r="N518" s="3"/>
      <c r="O518" s="3"/>
      <c r="P518" s="4"/>
      <c r="Q518" s="4"/>
    </row>
    <row r="519">
      <c r="D519" s="1"/>
      <c r="N519" s="3"/>
      <c r="O519" s="3"/>
      <c r="P519" s="4"/>
      <c r="Q519" s="4"/>
    </row>
    <row r="520">
      <c r="D520" s="1"/>
      <c r="N520" s="3"/>
      <c r="O520" s="3"/>
      <c r="P520" s="4"/>
      <c r="Q520" s="4"/>
    </row>
    <row r="521">
      <c r="D521" s="1"/>
      <c r="N521" s="3"/>
      <c r="O521" s="3"/>
      <c r="P521" s="4"/>
      <c r="Q521" s="4"/>
    </row>
    <row r="522">
      <c r="D522" s="1"/>
      <c r="N522" s="3"/>
      <c r="O522" s="3"/>
      <c r="P522" s="4"/>
      <c r="Q522" s="4"/>
    </row>
    <row r="523">
      <c r="D523" s="1"/>
      <c r="N523" s="3"/>
      <c r="O523" s="3"/>
      <c r="P523" s="4"/>
      <c r="Q523" s="4"/>
    </row>
    <row r="524">
      <c r="D524" s="1"/>
      <c r="N524" s="3"/>
      <c r="O524" s="3"/>
      <c r="P524" s="4"/>
      <c r="Q524" s="4"/>
    </row>
    <row r="525">
      <c r="D525" s="1"/>
      <c r="N525" s="3"/>
      <c r="O525" s="3"/>
      <c r="P525" s="4"/>
      <c r="Q525" s="4"/>
    </row>
    <row r="526">
      <c r="D526" s="1"/>
      <c r="N526" s="3"/>
      <c r="O526" s="3"/>
      <c r="P526" s="4"/>
      <c r="Q526" s="4"/>
    </row>
    <row r="527">
      <c r="D527" s="1"/>
      <c r="N527" s="3"/>
      <c r="O527" s="3"/>
      <c r="P527" s="4"/>
      <c r="Q527" s="4"/>
    </row>
    <row r="528">
      <c r="D528" s="1"/>
      <c r="N528" s="3"/>
      <c r="O528" s="3"/>
      <c r="P528" s="4"/>
      <c r="Q528" s="4"/>
    </row>
    <row r="529">
      <c r="D529" s="1"/>
      <c r="N529" s="3"/>
      <c r="O529" s="3"/>
      <c r="P529" s="4"/>
      <c r="Q529" s="4"/>
    </row>
    <row r="530">
      <c r="D530" s="1"/>
      <c r="N530" s="3"/>
      <c r="O530" s="3"/>
      <c r="P530" s="4"/>
      <c r="Q530" s="4"/>
    </row>
    <row r="531">
      <c r="D531" s="1"/>
      <c r="N531" s="3"/>
      <c r="O531" s="3"/>
      <c r="P531" s="4"/>
      <c r="Q531" s="4"/>
    </row>
    <row r="532">
      <c r="D532" s="1"/>
      <c r="N532" s="3"/>
      <c r="O532" s="3"/>
      <c r="P532" s="4"/>
      <c r="Q532" s="4"/>
    </row>
    <row r="533">
      <c r="D533" s="1"/>
      <c r="N533" s="3"/>
      <c r="O533" s="3"/>
      <c r="P533" s="4"/>
      <c r="Q533" s="4"/>
    </row>
    <row r="534">
      <c r="D534" s="1"/>
      <c r="N534" s="3"/>
      <c r="O534" s="3"/>
      <c r="P534" s="4"/>
      <c r="Q534" s="4"/>
    </row>
    <row r="535">
      <c r="D535" s="1"/>
      <c r="N535" s="3"/>
      <c r="O535" s="3"/>
      <c r="P535" s="4"/>
      <c r="Q535" s="4"/>
    </row>
    <row r="536">
      <c r="D536" s="1"/>
      <c r="N536" s="3"/>
      <c r="O536" s="3"/>
      <c r="P536" s="4"/>
      <c r="Q536" s="4"/>
    </row>
    <row r="537">
      <c r="D537" s="1"/>
      <c r="N537" s="3"/>
      <c r="O537" s="3"/>
      <c r="P537" s="4"/>
      <c r="Q537" s="4"/>
    </row>
    <row r="538">
      <c r="D538" s="1"/>
      <c r="N538" s="3"/>
      <c r="O538" s="3"/>
      <c r="P538" s="4"/>
      <c r="Q538" s="4"/>
    </row>
    <row r="539">
      <c r="D539" s="1"/>
      <c r="N539" s="3"/>
      <c r="O539" s="3"/>
      <c r="P539" s="4"/>
      <c r="Q539" s="4"/>
    </row>
    <row r="540">
      <c r="D540" s="1"/>
      <c r="N540" s="3"/>
      <c r="O540" s="3"/>
      <c r="P540" s="4"/>
      <c r="Q540" s="4"/>
    </row>
    <row r="541">
      <c r="D541" s="1"/>
      <c r="N541" s="3"/>
      <c r="O541" s="3"/>
      <c r="P541" s="4"/>
      <c r="Q541" s="4"/>
    </row>
    <row r="542">
      <c r="D542" s="1"/>
      <c r="N542" s="3"/>
      <c r="O542" s="3"/>
      <c r="P542" s="4"/>
      <c r="Q542" s="4"/>
    </row>
    <row r="543">
      <c r="D543" s="1"/>
      <c r="N543" s="3"/>
      <c r="O543" s="3"/>
      <c r="P543" s="4"/>
      <c r="Q543" s="4"/>
    </row>
    <row r="544">
      <c r="D544" s="1"/>
      <c r="N544" s="3"/>
      <c r="O544" s="3"/>
      <c r="P544" s="4"/>
      <c r="Q544" s="4"/>
    </row>
    <row r="545">
      <c r="D545" s="1"/>
      <c r="N545" s="3"/>
      <c r="O545" s="3"/>
      <c r="P545" s="4"/>
      <c r="Q545" s="4"/>
    </row>
    <row r="546">
      <c r="D546" s="1"/>
      <c r="N546" s="3"/>
      <c r="O546" s="3"/>
      <c r="P546" s="4"/>
      <c r="Q546" s="4"/>
    </row>
    <row r="547">
      <c r="D547" s="1"/>
      <c r="N547" s="3"/>
      <c r="O547" s="3"/>
      <c r="P547" s="4"/>
      <c r="Q547" s="4"/>
    </row>
    <row r="548">
      <c r="D548" s="1"/>
      <c r="N548" s="3"/>
      <c r="O548" s="3"/>
      <c r="P548" s="4"/>
      <c r="Q548" s="4"/>
    </row>
    <row r="549">
      <c r="D549" s="1"/>
      <c r="N549" s="3"/>
      <c r="O549" s="3"/>
      <c r="P549" s="4"/>
      <c r="Q549" s="4"/>
    </row>
    <row r="550">
      <c r="D550" s="1"/>
      <c r="N550" s="3"/>
      <c r="O550" s="3"/>
      <c r="P550" s="4"/>
      <c r="Q550" s="4"/>
    </row>
    <row r="551">
      <c r="D551" s="1"/>
      <c r="N551" s="3"/>
      <c r="O551" s="3"/>
      <c r="P551" s="4"/>
      <c r="Q551" s="4"/>
    </row>
    <row r="552">
      <c r="D552" s="1"/>
      <c r="N552" s="3"/>
      <c r="O552" s="3"/>
      <c r="P552" s="4"/>
      <c r="Q552" s="4"/>
    </row>
    <row r="553">
      <c r="D553" s="1"/>
      <c r="N553" s="3"/>
      <c r="O553" s="3"/>
      <c r="P553" s="4"/>
      <c r="Q553" s="4"/>
    </row>
    <row r="554">
      <c r="D554" s="1"/>
      <c r="N554" s="3"/>
      <c r="O554" s="3"/>
      <c r="P554" s="4"/>
      <c r="Q554" s="4"/>
    </row>
    <row r="555">
      <c r="D555" s="1"/>
      <c r="N555" s="3"/>
      <c r="O555" s="3"/>
      <c r="P555" s="4"/>
      <c r="Q555" s="4"/>
    </row>
    <row r="556">
      <c r="D556" s="1"/>
      <c r="N556" s="3"/>
      <c r="O556" s="3"/>
      <c r="P556" s="4"/>
      <c r="Q556" s="4"/>
    </row>
    <row r="557">
      <c r="D557" s="1"/>
      <c r="N557" s="3"/>
      <c r="O557" s="3"/>
      <c r="P557" s="4"/>
      <c r="Q557" s="4"/>
    </row>
    <row r="558">
      <c r="D558" s="1"/>
      <c r="N558" s="3"/>
      <c r="O558" s="3"/>
      <c r="P558" s="4"/>
      <c r="Q558" s="4"/>
    </row>
    <row r="559">
      <c r="D559" s="1"/>
      <c r="N559" s="3"/>
      <c r="O559" s="3"/>
      <c r="P559" s="4"/>
      <c r="Q559" s="4"/>
    </row>
    <row r="560">
      <c r="D560" s="1"/>
      <c r="N560" s="3"/>
      <c r="O560" s="3"/>
      <c r="P560" s="4"/>
      <c r="Q560" s="4"/>
    </row>
    <row r="561">
      <c r="D561" s="1"/>
      <c r="N561" s="3"/>
      <c r="O561" s="3"/>
      <c r="P561" s="4"/>
      <c r="Q561" s="4"/>
    </row>
    <row r="562">
      <c r="D562" s="1"/>
      <c r="N562" s="3"/>
      <c r="O562" s="3"/>
      <c r="P562" s="4"/>
      <c r="Q562" s="4"/>
    </row>
    <row r="563">
      <c r="D563" s="1"/>
      <c r="N563" s="3"/>
      <c r="O563" s="3"/>
      <c r="P563" s="4"/>
      <c r="Q563" s="4"/>
    </row>
    <row r="564">
      <c r="D564" s="1"/>
      <c r="N564" s="3"/>
      <c r="O564" s="3"/>
      <c r="P564" s="4"/>
      <c r="Q564" s="4"/>
    </row>
    <row r="565">
      <c r="D565" s="1"/>
      <c r="N565" s="3"/>
      <c r="O565" s="3"/>
      <c r="P565" s="4"/>
      <c r="Q565" s="4"/>
    </row>
    <row r="566">
      <c r="D566" s="1"/>
      <c r="N566" s="3"/>
      <c r="O566" s="3"/>
      <c r="P566" s="4"/>
      <c r="Q566" s="4"/>
    </row>
    <row r="567">
      <c r="D567" s="1"/>
      <c r="N567" s="3"/>
      <c r="O567" s="3"/>
      <c r="P567" s="4"/>
      <c r="Q567" s="4"/>
    </row>
    <row r="568">
      <c r="D568" s="1"/>
      <c r="N568" s="3"/>
      <c r="O568" s="3"/>
      <c r="P568" s="4"/>
      <c r="Q568" s="4"/>
    </row>
    <row r="569">
      <c r="D569" s="1"/>
      <c r="N569" s="3"/>
      <c r="O569" s="3"/>
      <c r="P569" s="4"/>
      <c r="Q569" s="4"/>
    </row>
    <row r="570">
      <c r="D570" s="1"/>
      <c r="N570" s="3"/>
      <c r="O570" s="3"/>
      <c r="P570" s="4"/>
      <c r="Q570" s="4"/>
    </row>
    <row r="571">
      <c r="D571" s="1"/>
      <c r="N571" s="3"/>
      <c r="O571" s="3"/>
      <c r="P571" s="4"/>
      <c r="Q571" s="4"/>
    </row>
    <row r="572">
      <c r="D572" s="1"/>
      <c r="N572" s="3"/>
      <c r="O572" s="3"/>
      <c r="P572" s="4"/>
      <c r="Q572" s="4"/>
    </row>
    <row r="573">
      <c r="D573" s="1"/>
      <c r="N573" s="3"/>
      <c r="O573" s="3"/>
      <c r="P573" s="4"/>
      <c r="Q573" s="4"/>
    </row>
    <row r="574">
      <c r="D574" s="1"/>
      <c r="N574" s="3"/>
      <c r="O574" s="3"/>
      <c r="P574" s="4"/>
      <c r="Q574" s="4"/>
    </row>
    <row r="575">
      <c r="D575" s="1"/>
      <c r="N575" s="3"/>
      <c r="O575" s="3"/>
      <c r="P575" s="4"/>
      <c r="Q575" s="4"/>
    </row>
    <row r="576">
      <c r="D576" s="1"/>
      <c r="N576" s="3"/>
      <c r="O576" s="3"/>
      <c r="P576" s="4"/>
      <c r="Q576" s="4"/>
    </row>
    <row r="577">
      <c r="D577" s="1"/>
      <c r="N577" s="3"/>
      <c r="O577" s="3"/>
      <c r="P577" s="4"/>
      <c r="Q577" s="4"/>
    </row>
    <row r="578">
      <c r="D578" s="1"/>
      <c r="N578" s="3"/>
      <c r="O578" s="3"/>
      <c r="P578" s="4"/>
      <c r="Q578" s="4"/>
    </row>
    <row r="579">
      <c r="D579" s="1"/>
      <c r="N579" s="3"/>
      <c r="O579" s="3"/>
      <c r="P579" s="4"/>
      <c r="Q579" s="4"/>
    </row>
    <row r="580">
      <c r="D580" s="1"/>
      <c r="N580" s="3"/>
      <c r="O580" s="3"/>
      <c r="P580" s="4"/>
      <c r="Q580" s="4"/>
    </row>
    <row r="581">
      <c r="D581" s="1"/>
      <c r="N581" s="3"/>
      <c r="O581" s="3"/>
      <c r="P581" s="4"/>
      <c r="Q581" s="4"/>
    </row>
    <row r="582">
      <c r="D582" s="1"/>
      <c r="N582" s="3"/>
      <c r="O582" s="3"/>
      <c r="P582" s="4"/>
      <c r="Q582" s="4"/>
    </row>
    <row r="583">
      <c r="D583" s="1"/>
      <c r="N583" s="3"/>
      <c r="O583" s="3"/>
      <c r="P583" s="4"/>
      <c r="Q583" s="4"/>
    </row>
    <row r="584">
      <c r="D584" s="1"/>
      <c r="N584" s="3"/>
      <c r="O584" s="3"/>
      <c r="P584" s="4"/>
      <c r="Q584" s="4"/>
    </row>
    <row r="585">
      <c r="D585" s="1"/>
      <c r="N585" s="3"/>
      <c r="O585" s="3"/>
      <c r="P585" s="4"/>
      <c r="Q585" s="4"/>
    </row>
    <row r="586">
      <c r="D586" s="1"/>
      <c r="N586" s="3"/>
      <c r="O586" s="3"/>
      <c r="P586" s="4"/>
      <c r="Q586" s="4"/>
    </row>
    <row r="587">
      <c r="D587" s="1"/>
      <c r="N587" s="3"/>
      <c r="O587" s="3"/>
      <c r="P587" s="4"/>
      <c r="Q587" s="4"/>
    </row>
    <row r="588">
      <c r="D588" s="1"/>
      <c r="N588" s="3"/>
      <c r="O588" s="3"/>
      <c r="P588" s="4"/>
      <c r="Q588" s="4"/>
    </row>
    <row r="589">
      <c r="D589" s="1"/>
      <c r="N589" s="3"/>
      <c r="O589" s="3"/>
      <c r="P589" s="4"/>
      <c r="Q589" s="4"/>
    </row>
    <row r="590">
      <c r="D590" s="1"/>
      <c r="N590" s="3"/>
      <c r="O590" s="3"/>
      <c r="P590" s="4"/>
      <c r="Q590" s="4"/>
    </row>
    <row r="591">
      <c r="D591" s="1"/>
      <c r="N591" s="3"/>
      <c r="O591" s="3"/>
      <c r="P591" s="4"/>
      <c r="Q591" s="4"/>
    </row>
    <row r="592">
      <c r="D592" s="1"/>
      <c r="N592" s="3"/>
      <c r="O592" s="3"/>
      <c r="P592" s="4"/>
      <c r="Q592" s="4"/>
    </row>
    <row r="593">
      <c r="D593" s="1"/>
      <c r="N593" s="3"/>
      <c r="O593" s="3"/>
      <c r="P593" s="4"/>
      <c r="Q593" s="4"/>
    </row>
    <row r="594">
      <c r="D594" s="1"/>
      <c r="N594" s="3"/>
      <c r="O594" s="3"/>
      <c r="P594" s="4"/>
      <c r="Q594" s="4"/>
    </row>
    <row r="595">
      <c r="D595" s="1"/>
      <c r="N595" s="3"/>
      <c r="O595" s="3"/>
      <c r="P595" s="4"/>
      <c r="Q595" s="4"/>
    </row>
    <row r="596">
      <c r="D596" s="1"/>
      <c r="N596" s="3"/>
      <c r="O596" s="3"/>
      <c r="P596" s="4"/>
      <c r="Q596" s="4"/>
    </row>
    <row r="597">
      <c r="D597" s="1"/>
      <c r="N597" s="3"/>
      <c r="O597" s="3"/>
      <c r="P597" s="4"/>
      <c r="Q597" s="4"/>
    </row>
    <row r="598">
      <c r="D598" s="1"/>
      <c r="N598" s="3"/>
      <c r="O598" s="3"/>
      <c r="P598" s="4"/>
      <c r="Q598" s="4"/>
    </row>
    <row r="599">
      <c r="D599" s="1"/>
      <c r="N599" s="3"/>
      <c r="O599" s="3"/>
      <c r="P599" s="4"/>
      <c r="Q599" s="4"/>
    </row>
    <row r="600">
      <c r="D600" s="1"/>
      <c r="N600" s="3"/>
      <c r="O600" s="3"/>
      <c r="P600" s="4"/>
      <c r="Q600" s="4"/>
    </row>
    <row r="601">
      <c r="D601" s="1"/>
      <c r="N601" s="3"/>
      <c r="O601" s="3"/>
      <c r="P601" s="4"/>
      <c r="Q601" s="4"/>
    </row>
    <row r="602">
      <c r="D602" s="1"/>
      <c r="N602" s="3"/>
      <c r="O602" s="3"/>
      <c r="P602" s="4"/>
      <c r="Q602" s="4"/>
    </row>
    <row r="603">
      <c r="D603" s="1"/>
      <c r="N603" s="3"/>
      <c r="O603" s="3"/>
      <c r="P603" s="4"/>
      <c r="Q603" s="4"/>
    </row>
    <row r="604">
      <c r="D604" s="1"/>
      <c r="N604" s="3"/>
      <c r="O604" s="3"/>
      <c r="P604" s="4"/>
      <c r="Q604" s="4"/>
    </row>
    <row r="605">
      <c r="D605" s="1"/>
      <c r="N605" s="3"/>
      <c r="O605" s="3"/>
      <c r="P605" s="4"/>
      <c r="Q605" s="4"/>
    </row>
    <row r="606">
      <c r="D606" s="1"/>
      <c r="N606" s="3"/>
      <c r="O606" s="3"/>
      <c r="P606" s="4"/>
      <c r="Q606" s="4"/>
    </row>
    <row r="607">
      <c r="D607" s="1"/>
      <c r="N607" s="3"/>
      <c r="O607" s="3"/>
      <c r="P607" s="4"/>
      <c r="Q607" s="4"/>
    </row>
    <row r="608">
      <c r="D608" s="1"/>
      <c r="N608" s="3"/>
      <c r="O608" s="3"/>
      <c r="P608" s="4"/>
      <c r="Q608" s="4"/>
    </row>
    <row r="609">
      <c r="D609" s="1"/>
      <c r="N609" s="3"/>
      <c r="O609" s="3"/>
      <c r="P609" s="4"/>
      <c r="Q609" s="4"/>
    </row>
    <row r="610">
      <c r="D610" s="1"/>
      <c r="N610" s="3"/>
      <c r="O610" s="3"/>
      <c r="P610" s="4"/>
      <c r="Q610" s="4"/>
    </row>
    <row r="611">
      <c r="D611" s="1"/>
      <c r="N611" s="3"/>
      <c r="O611" s="3"/>
      <c r="P611" s="4"/>
      <c r="Q611" s="4"/>
    </row>
    <row r="612">
      <c r="D612" s="1"/>
      <c r="N612" s="3"/>
      <c r="O612" s="3"/>
      <c r="P612" s="4"/>
      <c r="Q612" s="4"/>
    </row>
    <row r="613">
      <c r="D613" s="1"/>
      <c r="N613" s="3"/>
      <c r="O613" s="3"/>
      <c r="P613" s="4"/>
      <c r="Q613" s="4"/>
    </row>
    <row r="614">
      <c r="D614" s="1"/>
      <c r="N614" s="3"/>
      <c r="O614" s="3"/>
      <c r="P614" s="4"/>
      <c r="Q614" s="4"/>
    </row>
    <row r="615">
      <c r="D615" s="1"/>
      <c r="N615" s="3"/>
      <c r="O615" s="3"/>
      <c r="P615" s="4"/>
      <c r="Q615" s="4"/>
    </row>
    <row r="616">
      <c r="D616" s="1"/>
      <c r="N616" s="3"/>
      <c r="O616" s="3"/>
      <c r="P616" s="4"/>
      <c r="Q616" s="4"/>
    </row>
    <row r="617">
      <c r="D617" s="1"/>
      <c r="N617" s="3"/>
      <c r="O617" s="3"/>
      <c r="P617" s="4"/>
      <c r="Q617" s="4"/>
    </row>
    <row r="618">
      <c r="D618" s="1"/>
      <c r="N618" s="3"/>
      <c r="O618" s="3"/>
      <c r="P618" s="4"/>
      <c r="Q618" s="4"/>
    </row>
    <row r="619">
      <c r="D619" s="1"/>
      <c r="N619" s="3"/>
      <c r="O619" s="3"/>
      <c r="P619" s="4"/>
      <c r="Q619" s="4"/>
    </row>
    <row r="620">
      <c r="D620" s="1"/>
      <c r="N620" s="3"/>
      <c r="O620" s="3"/>
      <c r="P620" s="4"/>
      <c r="Q620" s="4"/>
    </row>
    <row r="621">
      <c r="D621" s="1"/>
      <c r="N621" s="3"/>
      <c r="O621" s="3"/>
      <c r="P621" s="4"/>
      <c r="Q621" s="4"/>
    </row>
    <row r="622">
      <c r="D622" s="1"/>
      <c r="N622" s="3"/>
      <c r="O622" s="3"/>
      <c r="P622" s="4"/>
      <c r="Q622" s="4"/>
    </row>
    <row r="623">
      <c r="D623" s="1"/>
      <c r="N623" s="3"/>
      <c r="O623" s="3"/>
      <c r="P623" s="4"/>
      <c r="Q623" s="4"/>
    </row>
    <row r="624">
      <c r="D624" s="1"/>
      <c r="N624" s="3"/>
      <c r="O624" s="3"/>
      <c r="P624" s="4"/>
      <c r="Q624" s="4"/>
    </row>
    <row r="625">
      <c r="D625" s="1"/>
      <c r="N625" s="3"/>
      <c r="O625" s="3"/>
      <c r="P625" s="4"/>
      <c r="Q625" s="4"/>
    </row>
    <row r="626">
      <c r="D626" s="1"/>
      <c r="N626" s="3"/>
      <c r="O626" s="3"/>
      <c r="P626" s="4"/>
      <c r="Q626" s="4"/>
    </row>
    <row r="627">
      <c r="D627" s="1"/>
      <c r="N627" s="3"/>
      <c r="O627" s="3"/>
      <c r="P627" s="4"/>
      <c r="Q627" s="4"/>
    </row>
    <row r="628">
      <c r="D628" s="1"/>
      <c r="N628" s="3"/>
      <c r="O628" s="3"/>
      <c r="P628" s="4"/>
      <c r="Q628" s="4"/>
    </row>
    <row r="629">
      <c r="D629" s="1"/>
      <c r="N629" s="3"/>
      <c r="O629" s="3"/>
      <c r="P629" s="4"/>
      <c r="Q629" s="4"/>
    </row>
    <row r="630">
      <c r="D630" s="1"/>
      <c r="N630" s="3"/>
      <c r="O630" s="3"/>
      <c r="P630" s="4"/>
      <c r="Q630" s="4"/>
    </row>
    <row r="631">
      <c r="D631" s="1"/>
      <c r="N631" s="3"/>
      <c r="O631" s="3"/>
      <c r="P631" s="4"/>
      <c r="Q631" s="4"/>
    </row>
    <row r="632">
      <c r="D632" s="1"/>
      <c r="N632" s="3"/>
      <c r="O632" s="3"/>
      <c r="P632" s="4"/>
      <c r="Q632" s="4"/>
    </row>
    <row r="633">
      <c r="D633" s="1"/>
      <c r="N633" s="3"/>
      <c r="O633" s="3"/>
      <c r="P633" s="4"/>
      <c r="Q633" s="4"/>
    </row>
    <row r="634">
      <c r="D634" s="1"/>
      <c r="N634" s="3"/>
      <c r="O634" s="3"/>
      <c r="P634" s="4"/>
      <c r="Q634" s="4"/>
    </row>
    <row r="635">
      <c r="D635" s="1"/>
      <c r="N635" s="3"/>
      <c r="O635" s="3"/>
      <c r="P635" s="4"/>
      <c r="Q635" s="4"/>
    </row>
    <row r="636">
      <c r="D636" s="1"/>
      <c r="N636" s="3"/>
      <c r="O636" s="3"/>
      <c r="P636" s="4"/>
      <c r="Q636" s="4"/>
    </row>
    <row r="637">
      <c r="D637" s="1"/>
      <c r="N637" s="3"/>
      <c r="O637" s="3"/>
      <c r="P637" s="4"/>
      <c r="Q637" s="4"/>
    </row>
    <row r="638">
      <c r="D638" s="1"/>
      <c r="N638" s="3"/>
      <c r="O638" s="3"/>
      <c r="P638" s="4"/>
      <c r="Q638" s="4"/>
    </row>
    <row r="639">
      <c r="D639" s="1"/>
      <c r="N639" s="3"/>
      <c r="O639" s="3"/>
      <c r="P639" s="4"/>
      <c r="Q639" s="4"/>
    </row>
    <row r="640">
      <c r="D640" s="1"/>
      <c r="N640" s="3"/>
      <c r="O640" s="3"/>
      <c r="P640" s="4"/>
      <c r="Q640" s="4"/>
    </row>
    <row r="641">
      <c r="D641" s="1"/>
      <c r="N641" s="3"/>
      <c r="O641" s="3"/>
      <c r="P641" s="4"/>
      <c r="Q641" s="4"/>
    </row>
    <row r="642">
      <c r="D642" s="1"/>
      <c r="N642" s="3"/>
      <c r="O642" s="3"/>
      <c r="P642" s="4"/>
      <c r="Q642" s="4"/>
    </row>
    <row r="643">
      <c r="D643" s="1"/>
      <c r="N643" s="3"/>
      <c r="O643" s="3"/>
      <c r="P643" s="4"/>
      <c r="Q643" s="4"/>
    </row>
    <row r="644">
      <c r="D644" s="1"/>
      <c r="N644" s="3"/>
      <c r="O644" s="3"/>
      <c r="P644" s="4"/>
      <c r="Q644" s="4"/>
    </row>
    <row r="645">
      <c r="D645" s="1"/>
      <c r="N645" s="3"/>
      <c r="O645" s="3"/>
      <c r="P645" s="4"/>
      <c r="Q645" s="4"/>
    </row>
    <row r="646">
      <c r="D646" s="1"/>
      <c r="N646" s="3"/>
      <c r="O646" s="3"/>
      <c r="P646" s="4"/>
      <c r="Q646" s="4"/>
    </row>
    <row r="647">
      <c r="D647" s="1"/>
      <c r="N647" s="3"/>
      <c r="O647" s="3"/>
      <c r="P647" s="4"/>
      <c r="Q647" s="4"/>
    </row>
    <row r="648">
      <c r="D648" s="1"/>
      <c r="N648" s="3"/>
      <c r="O648" s="3"/>
      <c r="P648" s="4"/>
      <c r="Q648" s="4"/>
    </row>
    <row r="649">
      <c r="D649" s="1"/>
      <c r="N649" s="3"/>
      <c r="O649" s="3"/>
      <c r="P649" s="4"/>
      <c r="Q649" s="4"/>
    </row>
    <row r="650">
      <c r="D650" s="1"/>
      <c r="N650" s="3"/>
      <c r="O650" s="3"/>
      <c r="P650" s="4"/>
      <c r="Q650" s="4"/>
    </row>
    <row r="651">
      <c r="D651" s="1"/>
      <c r="N651" s="3"/>
      <c r="O651" s="3"/>
      <c r="P651" s="4"/>
      <c r="Q651" s="4"/>
    </row>
    <row r="652">
      <c r="D652" s="1"/>
      <c r="N652" s="3"/>
      <c r="O652" s="3"/>
      <c r="P652" s="4"/>
      <c r="Q652" s="4"/>
    </row>
    <row r="653">
      <c r="D653" s="1"/>
      <c r="N653" s="3"/>
      <c r="O653" s="3"/>
      <c r="P653" s="4"/>
      <c r="Q653" s="4"/>
    </row>
    <row r="654">
      <c r="D654" s="1"/>
      <c r="N654" s="3"/>
      <c r="O654" s="3"/>
      <c r="P654" s="4"/>
      <c r="Q654" s="4"/>
    </row>
    <row r="655">
      <c r="D655" s="1"/>
      <c r="N655" s="3"/>
      <c r="O655" s="3"/>
      <c r="P655" s="4"/>
      <c r="Q655" s="4"/>
    </row>
    <row r="656">
      <c r="D656" s="1"/>
      <c r="N656" s="3"/>
      <c r="O656" s="3"/>
      <c r="P656" s="4"/>
      <c r="Q656" s="4"/>
    </row>
    <row r="657">
      <c r="D657" s="1"/>
      <c r="N657" s="3"/>
      <c r="O657" s="3"/>
      <c r="P657" s="4"/>
      <c r="Q657" s="4"/>
    </row>
    <row r="658">
      <c r="D658" s="1"/>
      <c r="N658" s="3"/>
      <c r="O658" s="3"/>
      <c r="P658" s="4"/>
      <c r="Q658" s="4"/>
    </row>
    <row r="659">
      <c r="D659" s="1"/>
      <c r="N659" s="3"/>
      <c r="O659" s="3"/>
      <c r="P659" s="4"/>
      <c r="Q659" s="4"/>
    </row>
    <row r="660">
      <c r="D660" s="1"/>
      <c r="N660" s="3"/>
      <c r="O660" s="3"/>
      <c r="P660" s="4"/>
      <c r="Q660" s="4"/>
    </row>
    <row r="661">
      <c r="D661" s="1"/>
      <c r="N661" s="3"/>
      <c r="O661" s="3"/>
      <c r="P661" s="4"/>
      <c r="Q661" s="4"/>
    </row>
    <row r="662">
      <c r="D662" s="1"/>
      <c r="N662" s="3"/>
      <c r="O662" s="3"/>
      <c r="P662" s="4"/>
      <c r="Q662" s="4"/>
    </row>
    <row r="663">
      <c r="D663" s="1"/>
      <c r="N663" s="3"/>
      <c r="O663" s="3"/>
      <c r="P663" s="4"/>
      <c r="Q663" s="4"/>
    </row>
    <row r="664">
      <c r="D664" s="1"/>
      <c r="N664" s="3"/>
      <c r="O664" s="3"/>
      <c r="P664" s="4"/>
      <c r="Q664" s="4"/>
    </row>
    <row r="665">
      <c r="D665" s="1"/>
      <c r="N665" s="3"/>
      <c r="O665" s="3"/>
      <c r="P665" s="4"/>
      <c r="Q665" s="4"/>
    </row>
    <row r="666">
      <c r="D666" s="1"/>
      <c r="N666" s="3"/>
      <c r="O666" s="3"/>
      <c r="P666" s="4"/>
      <c r="Q666" s="4"/>
    </row>
    <row r="667">
      <c r="D667" s="1"/>
      <c r="N667" s="3"/>
      <c r="O667" s="3"/>
      <c r="P667" s="4"/>
      <c r="Q667" s="4"/>
    </row>
    <row r="668">
      <c r="D668" s="1"/>
      <c r="N668" s="3"/>
      <c r="O668" s="3"/>
      <c r="P668" s="4"/>
      <c r="Q668" s="4"/>
    </row>
    <row r="669">
      <c r="D669" s="1"/>
      <c r="N669" s="3"/>
      <c r="O669" s="3"/>
      <c r="P669" s="4"/>
      <c r="Q669" s="4"/>
    </row>
    <row r="670">
      <c r="D670" s="1"/>
      <c r="N670" s="3"/>
      <c r="O670" s="3"/>
      <c r="P670" s="4"/>
      <c r="Q670" s="4"/>
    </row>
    <row r="671">
      <c r="D671" s="1"/>
      <c r="N671" s="3"/>
      <c r="O671" s="3"/>
      <c r="P671" s="4"/>
      <c r="Q671" s="4"/>
    </row>
    <row r="672">
      <c r="D672" s="1"/>
      <c r="N672" s="3"/>
      <c r="O672" s="3"/>
      <c r="P672" s="4"/>
      <c r="Q672" s="4"/>
    </row>
    <row r="673">
      <c r="D673" s="1"/>
      <c r="N673" s="3"/>
      <c r="O673" s="3"/>
      <c r="P673" s="4"/>
      <c r="Q673" s="4"/>
    </row>
    <row r="674">
      <c r="D674" s="1"/>
      <c r="N674" s="3"/>
      <c r="O674" s="3"/>
      <c r="P674" s="4"/>
      <c r="Q674" s="4"/>
    </row>
    <row r="675">
      <c r="D675" s="1"/>
      <c r="N675" s="3"/>
      <c r="O675" s="3"/>
      <c r="P675" s="4"/>
      <c r="Q675" s="4"/>
    </row>
    <row r="676">
      <c r="D676" s="1"/>
      <c r="N676" s="3"/>
      <c r="O676" s="3"/>
      <c r="P676" s="4"/>
      <c r="Q676" s="4"/>
    </row>
    <row r="677">
      <c r="D677" s="1"/>
      <c r="N677" s="3"/>
      <c r="O677" s="3"/>
      <c r="P677" s="4"/>
      <c r="Q677" s="4"/>
    </row>
    <row r="678">
      <c r="D678" s="1"/>
      <c r="N678" s="3"/>
      <c r="O678" s="3"/>
      <c r="P678" s="4"/>
      <c r="Q678" s="4"/>
    </row>
    <row r="679">
      <c r="D679" s="1"/>
      <c r="N679" s="3"/>
      <c r="O679" s="3"/>
      <c r="P679" s="4"/>
      <c r="Q679" s="4"/>
    </row>
    <row r="680">
      <c r="D680" s="1"/>
      <c r="N680" s="3"/>
      <c r="O680" s="3"/>
      <c r="P680" s="4"/>
      <c r="Q680" s="4"/>
    </row>
    <row r="681">
      <c r="D681" s="1"/>
      <c r="N681" s="3"/>
      <c r="O681" s="3"/>
      <c r="P681" s="4"/>
      <c r="Q681" s="4"/>
    </row>
    <row r="682">
      <c r="D682" s="1"/>
      <c r="N682" s="3"/>
      <c r="O682" s="3"/>
      <c r="P682" s="4"/>
      <c r="Q682" s="4"/>
    </row>
    <row r="683">
      <c r="D683" s="1"/>
      <c r="N683" s="3"/>
      <c r="O683" s="3"/>
      <c r="P683" s="4"/>
      <c r="Q683" s="4"/>
    </row>
    <row r="684">
      <c r="D684" s="1"/>
      <c r="N684" s="3"/>
      <c r="O684" s="3"/>
      <c r="P684" s="4"/>
      <c r="Q684" s="4"/>
    </row>
    <row r="685">
      <c r="D685" s="1"/>
      <c r="N685" s="3"/>
      <c r="O685" s="3"/>
      <c r="P685" s="4"/>
      <c r="Q685" s="4"/>
    </row>
    <row r="686">
      <c r="D686" s="1"/>
      <c r="N686" s="3"/>
      <c r="O686" s="3"/>
      <c r="P686" s="4"/>
      <c r="Q686" s="4"/>
    </row>
    <row r="687">
      <c r="D687" s="1"/>
      <c r="N687" s="3"/>
      <c r="O687" s="3"/>
      <c r="P687" s="4"/>
      <c r="Q687" s="4"/>
    </row>
    <row r="688">
      <c r="D688" s="1"/>
      <c r="N688" s="3"/>
      <c r="O688" s="3"/>
      <c r="P688" s="4"/>
      <c r="Q688" s="4"/>
    </row>
    <row r="689">
      <c r="D689" s="1"/>
      <c r="N689" s="3"/>
      <c r="O689" s="3"/>
      <c r="P689" s="4"/>
      <c r="Q689" s="4"/>
    </row>
    <row r="690">
      <c r="D690" s="1"/>
      <c r="N690" s="3"/>
      <c r="O690" s="3"/>
      <c r="P690" s="4"/>
      <c r="Q690" s="4"/>
    </row>
    <row r="691">
      <c r="D691" s="1"/>
      <c r="N691" s="3"/>
      <c r="O691" s="3"/>
      <c r="P691" s="4"/>
      <c r="Q691" s="4"/>
    </row>
    <row r="692">
      <c r="D692" s="1"/>
      <c r="N692" s="3"/>
      <c r="O692" s="3"/>
      <c r="P692" s="4"/>
      <c r="Q692" s="4"/>
    </row>
    <row r="693">
      <c r="D693" s="1"/>
      <c r="N693" s="3"/>
      <c r="O693" s="3"/>
      <c r="P693" s="4"/>
      <c r="Q693" s="4"/>
    </row>
    <row r="694">
      <c r="D694" s="1"/>
      <c r="N694" s="3"/>
      <c r="O694" s="3"/>
      <c r="P694" s="4"/>
      <c r="Q694" s="4"/>
    </row>
    <row r="695">
      <c r="D695" s="1"/>
      <c r="N695" s="3"/>
      <c r="O695" s="3"/>
      <c r="P695" s="4"/>
      <c r="Q695" s="4"/>
    </row>
    <row r="696">
      <c r="D696" s="1"/>
      <c r="N696" s="3"/>
      <c r="O696" s="3"/>
      <c r="P696" s="4"/>
      <c r="Q696" s="4"/>
    </row>
    <row r="697">
      <c r="D697" s="1"/>
      <c r="N697" s="3"/>
      <c r="O697" s="3"/>
      <c r="P697" s="4"/>
      <c r="Q697" s="4"/>
    </row>
    <row r="698">
      <c r="D698" s="1"/>
      <c r="N698" s="3"/>
      <c r="O698" s="3"/>
      <c r="P698" s="4"/>
      <c r="Q698" s="4"/>
    </row>
    <row r="699">
      <c r="D699" s="1"/>
      <c r="N699" s="3"/>
      <c r="O699" s="3"/>
      <c r="P699" s="4"/>
      <c r="Q699" s="4"/>
    </row>
    <row r="700">
      <c r="D700" s="1"/>
      <c r="N700" s="3"/>
      <c r="O700" s="3"/>
      <c r="P700" s="4"/>
      <c r="Q700" s="4"/>
    </row>
    <row r="701">
      <c r="D701" s="1"/>
      <c r="N701" s="3"/>
      <c r="O701" s="3"/>
      <c r="P701" s="4"/>
      <c r="Q701" s="4"/>
    </row>
    <row r="702">
      <c r="D702" s="1"/>
      <c r="N702" s="3"/>
      <c r="O702" s="3"/>
      <c r="P702" s="4"/>
      <c r="Q702" s="4"/>
    </row>
    <row r="703">
      <c r="D703" s="1"/>
      <c r="N703" s="3"/>
      <c r="O703" s="3"/>
      <c r="P703" s="4"/>
      <c r="Q703" s="4"/>
    </row>
    <row r="704">
      <c r="D704" s="1"/>
      <c r="N704" s="3"/>
      <c r="O704" s="3"/>
      <c r="P704" s="4"/>
      <c r="Q704" s="4"/>
    </row>
    <row r="705">
      <c r="D705" s="1"/>
      <c r="N705" s="3"/>
      <c r="O705" s="3"/>
      <c r="P705" s="4"/>
      <c r="Q705" s="4"/>
    </row>
    <row r="706">
      <c r="D706" s="1"/>
      <c r="N706" s="3"/>
      <c r="O706" s="3"/>
      <c r="P706" s="4"/>
      <c r="Q706" s="4"/>
    </row>
    <row r="707">
      <c r="D707" s="1"/>
      <c r="N707" s="3"/>
      <c r="O707" s="3"/>
      <c r="P707" s="4"/>
      <c r="Q707" s="4"/>
    </row>
    <row r="708">
      <c r="D708" s="1"/>
      <c r="N708" s="3"/>
      <c r="O708" s="3"/>
      <c r="P708" s="4"/>
      <c r="Q708" s="4"/>
    </row>
    <row r="709">
      <c r="D709" s="1"/>
      <c r="N709" s="3"/>
      <c r="O709" s="3"/>
      <c r="P709" s="4"/>
      <c r="Q709" s="4"/>
    </row>
    <row r="710">
      <c r="D710" s="1"/>
      <c r="N710" s="3"/>
      <c r="O710" s="3"/>
      <c r="P710" s="4"/>
      <c r="Q710" s="4"/>
    </row>
    <row r="711">
      <c r="D711" s="1"/>
      <c r="N711" s="3"/>
      <c r="O711" s="3"/>
      <c r="P711" s="4"/>
      <c r="Q711" s="4"/>
    </row>
    <row r="712">
      <c r="D712" s="1"/>
      <c r="N712" s="3"/>
      <c r="O712" s="3"/>
      <c r="P712" s="4"/>
      <c r="Q712" s="4"/>
    </row>
    <row r="713">
      <c r="D713" s="1"/>
      <c r="N713" s="3"/>
      <c r="O713" s="3"/>
      <c r="P713" s="4"/>
      <c r="Q713" s="4"/>
    </row>
    <row r="714">
      <c r="D714" s="1"/>
      <c r="N714" s="3"/>
      <c r="O714" s="3"/>
      <c r="P714" s="4"/>
      <c r="Q714" s="4"/>
    </row>
    <row r="715">
      <c r="D715" s="1"/>
      <c r="N715" s="3"/>
      <c r="O715" s="3"/>
      <c r="P715" s="4"/>
      <c r="Q715" s="4"/>
    </row>
    <row r="716">
      <c r="D716" s="1"/>
      <c r="N716" s="3"/>
      <c r="O716" s="3"/>
      <c r="P716" s="4"/>
      <c r="Q716" s="4"/>
    </row>
    <row r="717">
      <c r="D717" s="1"/>
      <c r="N717" s="3"/>
      <c r="O717" s="3"/>
      <c r="P717" s="4"/>
      <c r="Q717" s="4"/>
    </row>
    <row r="718">
      <c r="D718" s="1"/>
      <c r="N718" s="3"/>
      <c r="O718" s="3"/>
      <c r="P718" s="4"/>
      <c r="Q718" s="4"/>
    </row>
    <row r="719">
      <c r="D719" s="1"/>
      <c r="N719" s="3"/>
      <c r="O719" s="3"/>
      <c r="P719" s="4"/>
      <c r="Q719" s="4"/>
    </row>
    <row r="720">
      <c r="D720" s="1"/>
      <c r="N720" s="3"/>
      <c r="O720" s="3"/>
      <c r="P720" s="4"/>
      <c r="Q720" s="4"/>
    </row>
    <row r="721">
      <c r="D721" s="1"/>
      <c r="N721" s="3"/>
      <c r="O721" s="3"/>
      <c r="P721" s="4"/>
      <c r="Q721" s="4"/>
    </row>
    <row r="722">
      <c r="D722" s="1"/>
      <c r="N722" s="3"/>
      <c r="O722" s="3"/>
      <c r="P722" s="4"/>
      <c r="Q722" s="4"/>
    </row>
    <row r="723">
      <c r="D723" s="1"/>
      <c r="N723" s="3"/>
      <c r="O723" s="3"/>
      <c r="P723" s="4"/>
      <c r="Q723" s="4"/>
    </row>
    <row r="724">
      <c r="D724" s="1"/>
      <c r="N724" s="3"/>
      <c r="O724" s="3"/>
      <c r="P724" s="4"/>
      <c r="Q724" s="4"/>
    </row>
    <row r="725">
      <c r="D725" s="1"/>
      <c r="N725" s="3"/>
      <c r="O725" s="3"/>
      <c r="P725" s="4"/>
      <c r="Q725" s="4"/>
    </row>
    <row r="726">
      <c r="D726" s="1"/>
      <c r="N726" s="3"/>
      <c r="O726" s="3"/>
      <c r="P726" s="4"/>
      <c r="Q726" s="4"/>
    </row>
    <row r="727">
      <c r="D727" s="1"/>
      <c r="N727" s="3"/>
      <c r="O727" s="3"/>
      <c r="P727" s="4"/>
      <c r="Q727" s="4"/>
    </row>
    <row r="728">
      <c r="D728" s="1"/>
      <c r="N728" s="3"/>
      <c r="O728" s="3"/>
      <c r="P728" s="4"/>
      <c r="Q728" s="4"/>
    </row>
    <row r="729">
      <c r="D729" s="1"/>
      <c r="N729" s="3"/>
      <c r="O729" s="3"/>
      <c r="P729" s="4"/>
      <c r="Q729" s="4"/>
    </row>
    <row r="730">
      <c r="D730" s="1"/>
      <c r="N730" s="3"/>
      <c r="O730" s="3"/>
      <c r="P730" s="4"/>
      <c r="Q730" s="4"/>
    </row>
    <row r="731">
      <c r="D731" s="1"/>
      <c r="N731" s="3"/>
      <c r="O731" s="3"/>
      <c r="P731" s="4"/>
      <c r="Q731" s="4"/>
    </row>
    <row r="732">
      <c r="D732" s="1"/>
      <c r="N732" s="3"/>
      <c r="O732" s="3"/>
      <c r="P732" s="4"/>
      <c r="Q732" s="4"/>
    </row>
    <row r="733">
      <c r="D733" s="1"/>
      <c r="N733" s="3"/>
      <c r="O733" s="3"/>
      <c r="P733" s="4"/>
      <c r="Q733" s="4"/>
    </row>
    <row r="734">
      <c r="D734" s="1"/>
      <c r="N734" s="3"/>
      <c r="O734" s="3"/>
      <c r="P734" s="4"/>
      <c r="Q734" s="4"/>
    </row>
    <row r="735">
      <c r="D735" s="1"/>
      <c r="N735" s="3"/>
      <c r="O735" s="3"/>
      <c r="P735" s="4"/>
      <c r="Q735" s="4"/>
    </row>
    <row r="736">
      <c r="D736" s="1"/>
      <c r="N736" s="3"/>
      <c r="O736" s="3"/>
      <c r="P736" s="4"/>
      <c r="Q736" s="4"/>
    </row>
    <row r="737">
      <c r="D737" s="1"/>
      <c r="N737" s="3"/>
      <c r="O737" s="3"/>
      <c r="P737" s="4"/>
      <c r="Q737" s="4"/>
    </row>
    <row r="738">
      <c r="D738" s="1"/>
      <c r="N738" s="3"/>
      <c r="O738" s="3"/>
      <c r="P738" s="4"/>
      <c r="Q738" s="4"/>
    </row>
    <row r="739">
      <c r="D739" s="1"/>
      <c r="N739" s="3"/>
      <c r="O739" s="3"/>
      <c r="P739" s="4"/>
      <c r="Q739" s="4"/>
    </row>
    <row r="740">
      <c r="D740" s="1"/>
      <c r="N740" s="3"/>
      <c r="O740" s="3"/>
      <c r="P740" s="4"/>
      <c r="Q740" s="4"/>
    </row>
    <row r="741">
      <c r="D741" s="1"/>
      <c r="N741" s="3"/>
      <c r="O741" s="3"/>
      <c r="P741" s="4"/>
      <c r="Q741" s="4"/>
    </row>
    <row r="742">
      <c r="D742" s="1"/>
      <c r="N742" s="3"/>
      <c r="O742" s="3"/>
      <c r="P742" s="4"/>
      <c r="Q742" s="4"/>
    </row>
    <row r="743">
      <c r="D743" s="1"/>
      <c r="N743" s="3"/>
      <c r="O743" s="3"/>
      <c r="P743" s="4"/>
      <c r="Q743" s="4"/>
    </row>
    <row r="744">
      <c r="D744" s="1"/>
      <c r="N744" s="3"/>
      <c r="O744" s="3"/>
      <c r="P744" s="4"/>
      <c r="Q744" s="4"/>
    </row>
    <row r="745">
      <c r="D745" s="1"/>
      <c r="N745" s="3"/>
      <c r="O745" s="3"/>
      <c r="P745" s="4"/>
      <c r="Q745" s="4"/>
    </row>
    <row r="746">
      <c r="D746" s="1"/>
      <c r="N746" s="3"/>
      <c r="O746" s="3"/>
      <c r="P746" s="4"/>
      <c r="Q746" s="4"/>
    </row>
    <row r="747">
      <c r="D747" s="1"/>
      <c r="N747" s="3"/>
      <c r="O747" s="3"/>
      <c r="P747" s="4"/>
      <c r="Q747" s="4"/>
    </row>
    <row r="748">
      <c r="D748" s="1"/>
      <c r="N748" s="3"/>
      <c r="O748" s="3"/>
      <c r="P748" s="4"/>
      <c r="Q748" s="4"/>
    </row>
    <row r="749">
      <c r="D749" s="1"/>
      <c r="N749" s="3"/>
      <c r="O749" s="3"/>
      <c r="P749" s="4"/>
      <c r="Q749" s="4"/>
    </row>
    <row r="750">
      <c r="D750" s="1"/>
      <c r="N750" s="3"/>
      <c r="O750" s="3"/>
      <c r="P750" s="4"/>
      <c r="Q750" s="4"/>
    </row>
    <row r="751">
      <c r="D751" s="1"/>
      <c r="N751" s="3"/>
      <c r="O751" s="3"/>
      <c r="P751" s="4"/>
      <c r="Q751" s="4"/>
    </row>
    <row r="752">
      <c r="D752" s="1"/>
      <c r="N752" s="3"/>
      <c r="O752" s="3"/>
      <c r="P752" s="4"/>
      <c r="Q752" s="4"/>
    </row>
    <row r="753">
      <c r="D753" s="1"/>
      <c r="N753" s="3"/>
      <c r="O753" s="3"/>
      <c r="P753" s="4"/>
      <c r="Q753" s="4"/>
    </row>
    <row r="754">
      <c r="D754" s="1"/>
      <c r="N754" s="3"/>
      <c r="O754" s="3"/>
      <c r="P754" s="4"/>
      <c r="Q754" s="4"/>
    </row>
    <row r="755">
      <c r="D755" s="1"/>
      <c r="N755" s="3"/>
      <c r="O755" s="3"/>
      <c r="P755" s="4"/>
      <c r="Q755" s="4"/>
    </row>
    <row r="756">
      <c r="D756" s="1"/>
      <c r="N756" s="3"/>
      <c r="O756" s="3"/>
      <c r="P756" s="4"/>
      <c r="Q756" s="4"/>
    </row>
    <row r="757">
      <c r="D757" s="1"/>
      <c r="N757" s="3"/>
      <c r="O757" s="3"/>
      <c r="P757" s="4"/>
      <c r="Q757" s="4"/>
    </row>
    <row r="758">
      <c r="D758" s="1"/>
      <c r="N758" s="3"/>
      <c r="O758" s="3"/>
      <c r="P758" s="4"/>
      <c r="Q758" s="4"/>
    </row>
    <row r="759">
      <c r="D759" s="1"/>
      <c r="N759" s="3"/>
      <c r="O759" s="3"/>
      <c r="P759" s="4"/>
      <c r="Q759" s="4"/>
    </row>
    <row r="760">
      <c r="D760" s="1"/>
      <c r="N760" s="3"/>
      <c r="O760" s="3"/>
      <c r="P760" s="4"/>
      <c r="Q760" s="4"/>
    </row>
    <row r="761">
      <c r="D761" s="1"/>
      <c r="N761" s="3"/>
      <c r="O761" s="3"/>
      <c r="P761" s="4"/>
      <c r="Q761" s="4"/>
    </row>
    <row r="762">
      <c r="D762" s="1"/>
      <c r="N762" s="3"/>
      <c r="O762" s="3"/>
      <c r="P762" s="4"/>
      <c r="Q762" s="4"/>
    </row>
    <row r="763">
      <c r="D763" s="1"/>
      <c r="N763" s="3"/>
      <c r="O763" s="3"/>
      <c r="P763" s="4"/>
      <c r="Q763" s="4"/>
    </row>
    <row r="764">
      <c r="D764" s="1"/>
      <c r="N764" s="3"/>
      <c r="O764" s="3"/>
      <c r="P764" s="4"/>
      <c r="Q764" s="4"/>
    </row>
    <row r="765">
      <c r="D765" s="1"/>
      <c r="N765" s="3"/>
      <c r="O765" s="3"/>
      <c r="P765" s="4"/>
      <c r="Q765" s="4"/>
    </row>
    <row r="766">
      <c r="D766" s="1"/>
      <c r="N766" s="3"/>
      <c r="O766" s="3"/>
      <c r="P766" s="4"/>
      <c r="Q766" s="4"/>
    </row>
    <row r="767">
      <c r="D767" s="1"/>
      <c r="N767" s="3"/>
      <c r="O767" s="3"/>
      <c r="P767" s="4"/>
      <c r="Q767" s="4"/>
    </row>
    <row r="768">
      <c r="D768" s="1"/>
      <c r="N768" s="3"/>
      <c r="O768" s="3"/>
      <c r="P768" s="4"/>
      <c r="Q768" s="4"/>
    </row>
    <row r="769">
      <c r="D769" s="1"/>
      <c r="N769" s="3"/>
      <c r="O769" s="3"/>
      <c r="P769" s="4"/>
      <c r="Q769" s="4"/>
    </row>
    <row r="770">
      <c r="D770" s="1"/>
      <c r="N770" s="3"/>
      <c r="O770" s="3"/>
      <c r="P770" s="4"/>
      <c r="Q770" s="4"/>
    </row>
    <row r="771">
      <c r="D771" s="1"/>
      <c r="N771" s="3"/>
      <c r="O771" s="3"/>
      <c r="P771" s="4"/>
      <c r="Q771" s="4"/>
    </row>
    <row r="772">
      <c r="D772" s="1"/>
      <c r="N772" s="3"/>
      <c r="O772" s="3"/>
      <c r="P772" s="4"/>
      <c r="Q772" s="4"/>
    </row>
    <row r="773">
      <c r="D773" s="1"/>
      <c r="N773" s="3"/>
      <c r="O773" s="3"/>
      <c r="P773" s="4"/>
      <c r="Q773" s="4"/>
    </row>
    <row r="774">
      <c r="D774" s="1"/>
      <c r="N774" s="3"/>
      <c r="O774" s="3"/>
      <c r="P774" s="4"/>
      <c r="Q774" s="4"/>
    </row>
    <row r="775">
      <c r="D775" s="1"/>
      <c r="N775" s="3"/>
      <c r="O775" s="3"/>
      <c r="P775" s="4"/>
      <c r="Q775" s="4"/>
    </row>
    <row r="776">
      <c r="D776" s="1"/>
      <c r="N776" s="3"/>
      <c r="O776" s="3"/>
      <c r="P776" s="4"/>
      <c r="Q776" s="4"/>
    </row>
    <row r="777">
      <c r="D777" s="1"/>
      <c r="N777" s="3"/>
      <c r="O777" s="3"/>
      <c r="P777" s="4"/>
      <c r="Q777" s="4"/>
    </row>
    <row r="778">
      <c r="D778" s="1"/>
      <c r="N778" s="3"/>
      <c r="O778" s="3"/>
      <c r="P778" s="4"/>
      <c r="Q778" s="4"/>
    </row>
    <row r="779">
      <c r="D779" s="1"/>
      <c r="N779" s="3"/>
      <c r="O779" s="3"/>
      <c r="P779" s="4"/>
      <c r="Q779" s="4"/>
    </row>
    <row r="780">
      <c r="D780" s="1"/>
      <c r="N780" s="3"/>
      <c r="O780" s="3"/>
      <c r="P780" s="4"/>
      <c r="Q780" s="4"/>
    </row>
    <row r="781">
      <c r="D781" s="1"/>
      <c r="N781" s="3"/>
      <c r="O781" s="3"/>
      <c r="P781" s="4"/>
      <c r="Q781" s="4"/>
    </row>
    <row r="782">
      <c r="D782" s="1"/>
      <c r="N782" s="3"/>
      <c r="O782" s="3"/>
      <c r="P782" s="4"/>
      <c r="Q782" s="4"/>
    </row>
    <row r="783">
      <c r="D783" s="1"/>
      <c r="N783" s="3"/>
      <c r="O783" s="3"/>
      <c r="P783" s="4"/>
      <c r="Q783" s="4"/>
    </row>
    <row r="784">
      <c r="D784" s="1"/>
      <c r="N784" s="3"/>
      <c r="O784" s="3"/>
      <c r="P784" s="4"/>
      <c r="Q784" s="4"/>
    </row>
    <row r="785">
      <c r="D785" s="1"/>
      <c r="N785" s="3"/>
      <c r="O785" s="3"/>
      <c r="P785" s="4"/>
      <c r="Q785" s="4"/>
    </row>
    <row r="786">
      <c r="D786" s="1"/>
      <c r="N786" s="3"/>
      <c r="O786" s="3"/>
      <c r="P786" s="4"/>
      <c r="Q786" s="4"/>
    </row>
    <row r="787">
      <c r="D787" s="1"/>
      <c r="N787" s="3"/>
      <c r="O787" s="3"/>
      <c r="P787" s="4"/>
      <c r="Q787" s="4"/>
    </row>
    <row r="788">
      <c r="D788" s="1"/>
      <c r="N788" s="3"/>
      <c r="O788" s="3"/>
      <c r="P788" s="4"/>
      <c r="Q788" s="4"/>
    </row>
    <row r="789">
      <c r="D789" s="1"/>
      <c r="N789" s="3"/>
      <c r="O789" s="3"/>
      <c r="P789" s="4"/>
      <c r="Q789" s="4"/>
    </row>
    <row r="790">
      <c r="D790" s="1"/>
      <c r="N790" s="3"/>
      <c r="O790" s="3"/>
      <c r="P790" s="4"/>
      <c r="Q790" s="4"/>
    </row>
    <row r="791">
      <c r="D791" s="1"/>
      <c r="N791" s="3"/>
      <c r="O791" s="3"/>
      <c r="P791" s="4"/>
      <c r="Q791" s="4"/>
    </row>
    <row r="792">
      <c r="D792" s="1"/>
      <c r="N792" s="3"/>
      <c r="O792" s="3"/>
      <c r="P792" s="4"/>
      <c r="Q792" s="4"/>
    </row>
    <row r="793">
      <c r="D793" s="1"/>
      <c r="N793" s="3"/>
      <c r="O793" s="3"/>
      <c r="P793" s="4"/>
      <c r="Q793" s="4"/>
    </row>
    <row r="794">
      <c r="D794" s="1"/>
      <c r="N794" s="3"/>
      <c r="O794" s="3"/>
      <c r="P794" s="4"/>
      <c r="Q794" s="4"/>
    </row>
    <row r="795">
      <c r="D795" s="1"/>
      <c r="N795" s="3"/>
      <c r="O795" s="3"/>
      <c r="P795" s="4"/>
      <c r="Q795" s="4"/>
    </row>
    <row r="796">
      <c r="D796" s="1"/>
      <c r="N796" s="3"/>
      <c r="O796" s="3"/>
      <c r="P796" s="4"/>
      <c r="Q796" s="4"/>
    </row>
    <row r="797">
      <c r="D797" s="1"/>
      <c r="N797" s="3"/>
      <c r="O797" s="3"/>
      <c r="P797" s="4"/>
      <c r="Q797" s="4"/>
    </row>
    <row r="798">
      <c r="D798" s="1"/>
      <c r="N798" s="3"/>
      <c r="O798" s="3"/>
      <c r="P798" s="4"/>
      <c r="Q798" s="4"/>
    </row>
    <row r="799">
      <c r="D799" s="1"/>
      <c r="N799" s="3"/>
      <c r="O799" s="3"/>
      <c r="P799" s="4"/>
      <c r="Q799" s="4"/>
    </row>
    <row r="800">
      <c r="D800" s="1"/>
      <c r="N800" s="3"/>
      <c r="O800" s="3"/>
      <c r="P800" s="4"/>
      <c r="Q800" s="4"/>
    </row>
    <row r="801">
      <c r="D801" s="1"/>
      <c r="N801" s="3"/>
      <c r="O801" s="3"/>
      <c r="P801" s="4"/>
      <c r="Q801" s="4"/>
    </row>
    <row r="802">
      <c r="D802" s="1"/>
      <c r="N802" s="3"/>
      <c r="O802" s="3"/>
      <c r="P802" s="4"/>
      <c r="Q802" s="4"/>
    </row>
    <row r="803">
      <c r="D803" s="1"/>
      <c r="N803" s="3"/>
      <c r="O803" s="3"/>
      <c r="P803" s="4"/>
      <c r="Q803" s="4"/>
    </row>
    <row r="804">
      <c r="D804" s="1"/>
      <c r="N804" s="3"/>
      <c r="O804" s="3"/>
      <c r="P804" s="4"/>
      <c r="Q804" s="4"/>
    </row>
    <row r="805">
      <c r="D805" s="1"/>
      <c r="N805" s="3"/>
      <c r="O805" s="3"/>
      <c r="P805" s="4"/>
      <c r="Q805" s="4"/>
    </row>
    <row r="806">
      <c r="D806" s="1"/>
      <c r="N806" s="3"/>
      <c r="O806" s="3"/>
      <c r="P806" s="4"/>
      <c r="Q806" s="4"/>
    </row>
    <row r="807">
      <c r="D807" s="1"/>
      <c r="N807" s="3"/>
      <c r="O807" s="3"/>
      <c r="P807" s="4"/>
      <c r="Q807" s="4"/>
    </row>
    <row r="808">
      <c r="D808" s="1"/>
      <c r="N808" s="3"/>
      <c r="O808" s="3"/>
      <c r="P808" s="4"/>
      <c r="Q808" s="4"/>
    </row>
    <row r="809">
      <c r="D809" s="1"/>
      <c r="N809" s="3"/>
      <c r="O809" s="3"/>
      <c r="P809" s="4"/>
      <c r="Q809" s="4"/>
    </row>
    <row r="810">
      <c r="D810" s="1"/>
      <c r="N810" s="3"/>
      <c r="O810" s="3"/>
      <c r="P810" s="4"/>
      <c r="Q810" s="4"/>
    </row>
    <row r="811">
      <c r="D811" s="1"/>
      <c r="N811" s="3"/>
      <c r="O811" s="3"/>
      <c r="P811" s="4"/>
      <c r="Q811" s="4"/>
    </row>
    <row r="812">
      <c r="D812" s="1"/>
      <c r="N812" s="3"/>
      <c r="O812" s="3"/>
      <c r="P812" s="4"/>
      <c r="Q812" s="4"/>
    </row>
    <row r="813">
      <c r="D813" s="1"/>
      <c r="N813" s="3"/>
      <c r="O813" s="3"/>
      <c r="P813" s="4"/>
      <c r="Q813" s="4"/>
    </row>
    <row r="814">
      <c r="D814" s="1"/>
      <c r="N814" s="3"/>
      <c r="O814" s="3"/>
      <c r="P814" s="4"/>
      <c r="Q814" s="4"/>
    </row>
    <row r="815">
      <c r="D815" s="1"/>
      <c r="N815" s="3"/>
      <c r="O815" s="3"/>
      <c r="P815" s="4"/>
      <c r="Q815" s="4"/>
    </row>
    <row r="816">
      <c r="D816" s="1"/>
      <c r="N816" s="3"/>
      <c r="O816" s="3"/>
      <c r="P816" s="4"/>
      <c r="Q816" s="4"/>
    </row>
    <row r="817">
      <c r="D817" s="1"/>
      <c r="N817" s="3"/>
      <c r="O817" s="3"/>
      <c r="P817" s="4"/>
      <c r="Q817" s="4"/>
    </row>
    <row r="818">
      <c r="D818" s="1"/>
      <c r="N818" s="3"/>
      <c r="O818" s="3"/>
      <c r="P818" s="4"/>
      <c r="Q818" s="4"/>
    </row>
    <row r="819">
      <c r="D819" s="1"/>
      <c r="N819" s="3"/>
      <c r="O819" s="3"/>
      <c r="P819" s="4"/>
      <c r="Q819" s="4"/>
    </row>
    <row r="820">
      <c r="D820" s="1"/>
      <c r="N820" s="3"/>
      <c r="O820" s="3"/>
      <c r="P820" s="4"/>
      <c r="Q820" s="4"/>
    </row>
    <row r="821">
      <c r="D821" s="1"/>
      <c r="N821" s="3"/>
      <c r="O821" s="3"/>
      <c r="P821" s="4"/>
      <c r="Q821" s="4"/>
    </row>
    <row r="822">
      <c r="D822" s="1"/>
      <c r="N822" s="3"/>
      <c r="O822" s="3"/>
      <c r="P822" s="4"/>
      <c r="Q822" s="4"/>
    </row>
    <row r="823">
      <c r="D823" s="1"/>
      <c r="N823" s="3"/>
      <c r="O823" s="3"/>
      <c r="P823" s="4"/>
      <c r="Q823" s="4"/>
    </row>
    <row r="824">
      <c r="D824" s="1"/>
      <c r="N824" s="3"/>
      <c r="O824" s="3"/>
      <c r="P824" s="4"/>
      <c r="Q824" s="4"/>
    </row>
    <row r="825">
      <c r="D825" s="1"/>
      <c r="N825" s="3"/>
      <c r="O825" s="3"/>
      <c r="P825" s="4"/>
      <c r="Q825" s="4"/>
    </row>
    <row r="826">
      <c r="D826" s="1"/>
      <c r="N826" s="3"/>
      <c r="O826" s="3"/>
      <c r="P826" s="4"/>
      <c r="Q826" s="4"/>
    </row>
    <row r="827">
      <c r="D827" s="1"/>
      <c r="N827" s="3"/>
      <c r="O827" s="3"/>
      <c r="P827" s="4"/>
      <c r="Q827" s="4"/>
    </row>
    <row r="828">
      <c r="D828" s="1"/>
      <c r="N828" s="3"/>
      <c r="O828" s="3"/>
      <c r="P828" s="4"/>
      <c r="Q828" s="4"/>
    </row>
    <row r="829">
      <c r="D829" s="1"/>
      <c r="N829" s="3"/>
      <c r="O829" s="3"/>
      <c r="P829" s="4"/>
      <c r="Q829" s="4"/>
    </row>
    <row r="830">
      <c r="D830" s="1"/>
      <c r="N830" s="3"/>
      <c r="O830" s="3"/>
      <c r="P830" s="4"/>
      <c r="Q830" s="4"/>
    </row>
    <row r="831">
      <c r="D831" s="1"/>
      <c r="N831" s="3"/>
      <c r="O831" s="3"/>
      <c r="P831" s="4"/>
      <c r="Q831" s="4"/>
    </row>
    <row r="832">
      <c r="D832" s="1"/>
      <c r="N832" s="3"/>
      <c r="O832" s="3"/>
      <c r="P832" s="4"/>
      <c r="Q832" s="4"/>
    </row>
    <row r="833">
      <c r="D833" s="1"/>
      <c r="N833" s="3"/>
      <c r="O833" s="3"/>
      <c r="P833" s="4"/>
      <c r="Q833" s="4"/>
    </row>
    <row r="834">
      <c r="D834" s="1"/>
      <c r="N834" s="3"/>
      <c r="O834" s="3"/>
      <c r="P834" s="4"/>
      <c r="Q834" s="4"/>
    </row>
    <row r="835">
      <c r="D835" s="1"/>
      <c r="N835" s="3"/>
      <c r="O835" s="3"/>
      <c r="P835" s="4"/>
      <c r="Q835" s="4"/>
    </row>
    <row r="836">
      <c r="D836" s="1"/>
      <c r="N836" s="3"/>
      <c r="O836" s="3"/>
      <c r="P836" s="4"/>
      <c r="Q836" s="4"/>
    </row>
    <row r="837">
      <c r="D837" s="1"/>
      <c r="N837" s="3"/>
      <c r="O837" s="3"/>
      <c r="P837" s="4"/>
      <c r="Q837" s="4"/>
    </row>
    <row r="838">
      <c r="D838" s="1"/>
      <c r="N838" s="3"/>
      <c r="O838" s="3"/>
      <c r="P838" s="4"/>
      <c r="Q838" s="4"/>
    </row>
    <row r="839">
      <c r="D839" s="1"/>
      <c r="N839" s="3"/>
      <c r="O839" s="3"/>
      <c r="P839" s="4"/>
      <c r="Q839" s="4"/>
    </row>
    <row r="840">
      <c r="D840" s="1"/>
      <c r="N840" s="3"/>
      <c r="O840" s="3"/>
      <c r="P840" s="4"/>
      <c r="Q840" s="4"/>
    </row>
    <row r="841">
      <c r="D841" s="1"/>
      <c r="N841" s="3"/>
      <c r="O841" s="3"/>
      <c r="P841" s="4"/>
      <c r="Q841" s="4"/>
    </row>
    <row r="842">
      <c r="D842" s="1"/>
      <c r="N842" s="3"/>
      <c r="O842" s="3"/>
      <c r="P842" s="4"/>
      <c r="Q842" s="4"/>
    </row>
    <row r="843">
      <c r="D843" s="1"/>
      <c r="N843" s="3"/>
      <c r="O843" s="3"/>
      <c r="P843" s="4"/>
      <c r="Q843" s="4"/>
    </row>
    <row r="844">
      <c r="D844" s="1"/>
      <c r="N844" s="3"/>
      <c r="O844" s="3"/>
      <c r="P844" s="4"/>
      <c r="Q844" s="4"/>
    </row>
    <row r="845">
      <c r="D845" s="1"/>
      <c r="N845" s="3"/>
      <c r="O845" s="3"/>
      <c r="P845" s="4"/>
      <c r="Q845" s="4"/>
    </row>
    <row r="846">
      <c r="D846" s="1"/>
      <c r="N846" s="3"/>
      <c r="O846" s="3"/>
      <c r="P846" s="4"/>
      <c r="Q846" s="4"/>
    </row>
    <row r="847">
      <c r="D847" s="1"/>
      <c r="N847" s="3"/>
      <c r="O847" s="3"/>
      <c r="P847" s="4"/>
      <c r="Q847" s="4"/>
    </row>
    <row r="848">
      <c r="D848" s="1"/>
      <c r="N848" s="3"/>
      <c r="O848" s="3"/>
      <c r="P848" s="4"/>
      <c r="Q848" s="4"/>
    </row>
    <row r="849">
      <c r="D849" s="1"/>
      <c r="N849" s="3"/>
      <c r="O849" s="3"/>
      <c r="P849" s="4"/>
      <c r="Q849" s="4"/>
    </row>
    <row r="850">
      <c r="D850" s="1"/>
      <c r="N850" s="3"/>
      <c r="O850" s="3"/>
      <c r="P850" s="4"/>
      <c r="Q850" s="4"/>
    </row>
    <row r="851">
      <c r="D851" s="1"/>
      <c r="N851" s="3"/>
      <c r="O851" s="3"/>
      <c r="P851" s="4"/>
      <c r="Q851" s="4"/>
    </row>
    <row r="852">
      <c r="D852" s="1"/>
      <c r="N852" s="3"/>
      <c r="O852" s="3"/>
      <c r="P852" s="4"/>
      <c r="Q852" s="4"/>
    </row>
    <row r="853">
      <c r="D853" s="1"/>
      <c r="N853" s="3"/>
      <c r="O853" s="3"/>
      <c r="P853" s="4"/>
      <c r="Q853" s="4"/>
    </row>
    <row r="854">
      <c r="D854" s="1"/>
      <c r="N854" s="3"/>
      <c r="O854" s="3"/>
      <c r="P854" s="4"/>
      <c r="Q854" s="4"/>
    </row>
    <row r="855">
      <c r="D855" s="1"/>
      <c r="N855" s="3"/>
      <c r="O855" s="3"/>
      <c r="P855" s="4"/>
      <c r="Q855" s="4"/>
    </row>
    <row r="856">
      <c r="D856" s="1"/>
      <c r="N856" s="3"/>
      <c r="O856" s="3"/>
      <c r="P856" s="4"/>
      <c r="Q856" s="4"/>
    </row>
    <row r="857">
      <c r="D857" s="1"/>
      <c r="N857" s="3"/>
      <c r="O857" s="3"/>
      <c r="P857" s="4"/>
      <c r="Q857" s="4"/>
    </row>
    <row r="858">
      <c r="D858" s="1"/>
      <c r="N858" s="3"/>
      <c r="O858" s="3"/>
      <c r="P858" s="4"/>
      <c r="Q858" s="4"/>
    </row>
    <row r="859">
      <c r="D859" s="1"/>
      <c r="N859" s="3"/>
      <c r="O859" s="3"/>
      <c r="P859" s="4"/>
      <c r="Q859" s="4"/>
    </row>
    <row r="860">
      <c r="D860" s="1"/>
      <c r="N860" s="3"/>
      <c r="O860" s="3"/>
      <c r="P860" s="4"/>
      <c r="Q860" s="4"/>
    </row>
    <row r="861">
      <c r="D861" s="1"/>
      <c r="N861" s="3"/>
      <c r="O861" s="3"/>
      <c r="P861" s="4"/>
      <c r="Q861" s="4"/>
    </row>
    <row r="862">
      <c r="D862" s="1"/>
      <c r="N862" s="3"/>
      <c r="O862" s="3"/>
      <c r="P862" s="4"/>
      <c r="Q862" s="4"/>
    </row>
    <row r="863">
      <c r="D863" s="1"/>
      <c r="N863" s="3"/>
      <c r="O863" s="3"/>
      <c r="P863" s="4"/>
      <c r="Q863" s="4"/>
    </row>
    <row r="864">
      <c r="D864" s="1"/>
      <c r="N864" s="3"/>
      <c r="O864" s="3"/>
      <c r="P864" s="4"/>
      <c r="Q864" s="4"/>
    </row>
    <row r="865">
      <c r="D865" s="1"/>
      <c r="N865" s="3"/>
      <c r="O865" s="3"/>
      <c r="P865" s="4"/>
      <c r="Q865" s="4"/>
    </row>
    <row r="866">
      <c r="D866" s="1"/>
      <c r="N866" s="3"/>
      <c r="O866" s="3"/>
      <c r="P866" s="4"/>
      <c r="Q866" s="4"/>
    </row>
    <row r="867">
      <c r="D867" s="1"/>
      <c r="N867" s="3"/>
      <c r="O867" s="3"/>
      <c r="P867" s="4"/>
      <c r="Q867" s="4"/>
    </row>
    <row r="868">
      <c r="D868" s="1"/>
      <c r="N868" s="3"/>
      <c r="O868" s="3"/>
      <c r="P868" s="4"/>
      <c r="Q868" s="4"/>
    </row>
    <row r="869">
      <c r="D869" s="1"/>
      <c r="N869" s="3"/>
      <c r="O869" s="3"/>
      <c r="P869" s="4"/>
      <c r="Q869" s="4"/>
    </row>
    <row r="870">
      <c r="D870" s="1"/>
      <c r="N870" s="3"/>
      <c r="O870" s="3"/>
      <c r="P870" s="4"/>
      <c r="Q870" s="4"/>
    </row>
    <row r="871">
      <c r="D871" s="1"/>
      <c r="N871" s="3"/>
      <c r="O871" s="3"/>
      <c r="P871" s="4"/>
      <c r="Q871" s="4"/>
    </row>
    <row r="872">
      <c r="D872" s="1"/>
      <c r="N872" s="3"/>
      <c r="O872" s="3"/>
      <c r="P872" s="4"/>
      <c r="Q872" s="4"/>
    </row>
    <row r="873">
      <c r="D873" s="1"/>
      <c r="N873" s="3"/>
      <c r="O873" s="3"/>
      <c r="P873" s="4"/>
      <c r="Q873" s="4"/>
    </row>
    <row r="874">
      <c r="D874" s="1"/>
      <c r="N874" s="3"/>
      <c r="O874" s="3"/>
      <c r="P874" s="4"/>
      <c r="Q874" s="4"/>
    </row>
    <row r="875">
      <c r="D875" s="1"/>
      <c r="N875" s="3"/>
      <c r="O875" s="3"/>
      <c r="P875" s="4"/>
      <c r="Q875" s="4"/>
    </row>
    <row r="876">
      <c r="D876" s="1"/>
      <c r="N876" s="3"/>
      <c r="O876" s="3"/>
      <c r="P876" s="4"/>
      <c r="Q876" s="4"/>
    </row>
    <row r="877">
      <c r="D877" s="1"/>
      <c r="N877" s="3"/>
      <c r="O877" s="3"/>
      <c r="P877" s="4"/>
      <c r="Q877" s="4"/>
    </row>
    <row r="878">
      <c r="D878" s="1"/>
      <c r="N878" s="3"/>
      <c r="O878" s="3"/>
      <c r="P878" s="4"/>
      <c r="Q878" s="4"/>
    </row>
    <row r="879">
      <c r="D879" s="1"/>
      <c r="N879" s="3"/>
      <c r="O879" s="3"/>
      <c r="P879" s="4"/>
      <c r="Q879" s="4"/>
    </row>
    <row r="880">
      <c r="D880" s="1"/>
      <c r="N880" s="3"/>
      <c r="O880" s="3"/>
      <c r="P880" s="4"/>
      <c r="Q880" s="4"/>
    </row>
    <row r="881">
      <c r="D881" s="1"/>
      <c r="N881" s="3"/>
      <c r="O881" s="3"/>
      <c r="P881" s="4"/>
      <c r="Q881" s="4"/>
    </row>
    <row r="882">
      <c r="D882" s="1"/>
      <c r="N882" s="3"/>
      <c r="O882" s="3"/>
      <c r="P882" s="4"/>
      <c r="Q882" s="4"/>
    </row>
    <row r="883">
      <c r="D883" s="1"/>
      <c r="N883" s="3"/>
      <c r="O883" s="3"/>
      <c r="P883" s="4"/>
      <c r="Q883" s="4"/>
    </row>
    <row r="884">
      <c r="D884" s="1"/>
      <c r="N884" s="3"/>
      <c r="O884" s="3"/>
      <c r="P884" s="4"/>
      <c r="Q884" s="4"/>
    </row>
    <row r="885">
      <c r="D885" s="1"/>
      <c r="N885" s="3"/>
      <c r="O885" s="3"/>
      <c r="P885" s="4"/>
      <c r="Q885" s="4"/>
    </row>
    <row r="886">
      <c r="D886" s="1"/>
      <c r="N886" s="3"/>
      <c r="O886" s="3"/>
      <c r="P886" s="4"/>
      <c r="Q886" s="4"/>
    </row>
    <row r="887">
      <c r="D887" s="1"/>
      <c r="N887" s="3"/>
      <c r="O887" s="3"/>
      <c r="P887" s="4"/>
      <c r="Q887" s="4"/>
    </row>
    <row r="888">
      <c r="D888" s="1"/>
      <c r="N888" s="3"/>
      <c r="O888" s="3"/>
      <c r="P888" s="4"/>
      <c r="Q888" s="4"/>
    </row>
    <row r="889">
      <c r="D889" s="1"/>
      <c r="N889" s="3"/>
      <c r="O889" s="3"/>
      <c r="P889" s="4"/>
      <c r="Q889" s="4"/>
    </row>
    <row r="890">
      <c r="D890" s="1"/>
      <c r="N890" s="3"/>
      <c r="O890" s="3"/>
      <c r="P890" s="4"/>
      <c r="Q890" s="4"/>
    </row>
    <row r="891">
      <c r="D891" s="1"/>
      <c r="N891" s="3"/>
      <c r="O891" s="3"/>
      <c r="P891" s="4"/>
      <c r="Q891" s="4"/>
    </row>
    <row r="892">
      <c r="D892" s="1"/>
      <c r="N892" s="3"/>
      <c r="O892" s="3"/>
      <c r="P892" s="4"/>
      <c r="Q892" s="4"/>
    </row>
    <row r="893">
      <c r="D893" s="1"/>
      <c r="N893" s="3"/>
      <c r="O893" s="3"/>
      <c r="P893" s="4"/>
      <c r="Q893" s="4"/>
    </row>
    <row r="894">
      <c r="D894" s="1"/>
      <c r="N894" s="3"/>
      <c r="O894" s="3"/>
      <c r="P894" s="4"/>
      <c r="Q894" s="4"/>
    </row>
    <row r="895">
      <c r="D895" s="1"/>
      <c r="N895" s="3"/>
      <c r="O895" s="3"/>
      <c r="P895" s="4"/>
      <c r="Q895" s="4"/>
    </row>
    <row r="896">
      <c r="D896" s="1"/>
      <c r="N896" s="3"/>
      <c r="O896" s="3"/>
      <c r="P896" s="4"/>
      <c r="Q896" s="4"/>
    </row>
    <row r="897">
      <c r="D897" s="1"/>
      <c r="N897" s="3"/>
      <c r="O897" s="3"/>
      <c r="P897" s="4"/>
      <c r="Q897" s="4"/>
    </row>
    <row r="898">
      <c r="D898" s="1"/>
      <c r="N898" s="3"/>
      <c r="O898" s="3"/>
      <c r="P898" s="4"/>
      <c r="Q898" s="4"/>
    </row>
    <row r="899">
      <c r="D899" s="1"/>
      <c r="N899" s="3"/>
      <c r="O899" s="3"/>
      <c r="P899" s="4"/>
      <c r="Q899" s="4"/>
    </row>
    <row r="900">
      <c r="D900" s="1"/>
      <c r="N900" s="3"/>
      <c r="O900" s="3"/>
      <c r="P900" s="4"/>
      <c r="Q900" s="4"/>
    </row>
    <row r="901">
      <c r="D901" s="1"/>
      <c r="N901" s="3"/>
      <c r="O901" s="3"/>
      <c r="P901" s="4"/>
      <c r="Q901" s="4"/>
    </row>
    <row r="902">
      <c r="D902" s="1"/>
      <c r="N902" s="3"/>
      <c r="O902" s="3"/>
      <c r="P902" s="4"/>
      <c r="Q902" s="4"/>
    </row>
    <row r="903">
      <c r="D903" s="1"/>
      <c r="N903" s="3"/>
      <c r="O903" s="3"/>
      <c r="P903" s="4"/>
      <c r="Q903" s="4"/>
    </row>
    <row r="904">
      <c r="D904" s="1"/>
      <c r="N904" s="3"/>
      <c r="O904" s="3"/>
      <c r="P904" s="4"/>
      <c r="Q904" s="4"/>
    </row>
    <row r="905">
      <c r="D905" s="1"/>
      <c r="N905" s="3"/>
      <c r="O905" s="3"/>
      <c r="P905" s="4"/>
      <c r="Q905" s="4"/>
    </row>
    <row r="906">
      <c r="D906" s="1"/>
      <c r="N906" s="3"/>
      <c r="O906" s="3"/>
      <c r="P906" s="4"/>
      <c r="Q906" s="4"/>
    </row>
    <row r="907">
      <c r="D907" s="1"/>
      <c r="N907" s="3"/>
      <c r="O907" s="3"/>
      <c r="P907" s="4"/>
      <c r="Q907" s="4"/>
    </row>
    <row r="908">
      <c r="D908" s="1"/>
      <c r="N908" s="3"/>
      <c r="O908" s="3"/>
      <c r="P908" s="4"/>
      <c r="Q908" s="4"/>
    </row>
    <row r="909">
      <c r="D909" s="1"/>
      <c r="N909" s="3"/>
      <c r="O909" s="3"/>
      <c r="P909" s="4"/>
      <c r="Q909" s="4"/>
    </row>
    <row r="910">
      <c r="D910" s="1"/>
      <c r="N910" s="3"/>
      <c r="O910" s="3"/>
      <c r="P910" s="4"/>
      <c r="Q910" s="4"/>
    </row>
    <row r="911">
      <c r="D911" s="1"/>
      <c r="N911" s="3"/>
      <c r="O911" s="3"/>
      <c r="P911" s="4"/>
      <c r="Q911" s="4"/>
    </row>
    <row r="912">
      <c r="D912" s="1"/>
      <c r="N912" s="3"/>
      <c r="O912" s="3"/>
      <c r="P912" s="4"/>
      <c r="Q912" s="4"/>
    </row>
    <row r="913">
      <c r="D913" s="1"/>
      <c r="N913" s="3"/>
      <c r="O913" s="3"/>
      <c r="P913" s="4"/>
      <c r="Q913" s="4"/>
    </row>
    <row r="914">
      <c r="D914" s="1"/>
      <c r="N914" s="3"/>
      <c r="O914" s="3"/>
      <c r="P914" s="4"/>
      <c r="Q914" s="4"/>
    </row>
    <row r="915">
      <c r="D915" s="1"/>
      <c r="N915" s="3"/>
      <c r="O915" s="3"/>
      <c r="P915" s="4"/>
      <c r="Q915" s="4"/>
    </row>
    <row r="916">
      <c r="D916" s="1"/>
      <c r="N916" s="3"/>
      <c r="O916" s="3"/>
      <c r="P916" s="4"/>
      <c r="Q916" s="4"/>
    </row>
    <row r="917">
      <c r="D917" s="1"/>
      <c r="N917" s="3"/>
      <c r="O917" s="3"/>
      <c r="P917" s="4"/>
      <c r="Q917" s="4"/>
    </row>
    <row r="918">
      <c r="D918" s="1"/>
      <c r="N918" s="3"/>
      <c r="O918" s="3"/>
      <c r="P918" s="4"/>
      <c r="Q918" s="4"/>
    </row>
    <row r="919">
      <c r="D919" s="1"/>
      <c r="N919" s="3"/>
      <c r="O919" s="3"/>
      <c r="P919" s="4"/>
      <c r="Q919" s="4"/>
    </row>
    <row r="920">
      <c r="D920" s="1"/>
      <c r="N920" s="3"/>
      <c r="O920" s="3"/>
      <c r="P920" s="4"/>
      <c r="Q920" s="4"/>
    </row>
    <row r="921">
      <c r="D921" s="1"/>
      <c r="N921" s="3"/>
      <c r="O921" s="3"/>
      <c r="P921" s="4"/>
      <c r="Q921" s="4"/>
    </row>
    <row r="922">
      <c r="D922" s="1"/>
      <c r="N922" s="3"/>
      <c r="O922" s="3"/>
      <c r="P922" s="4"/>
      <c r="Q922" s="4"/>
    </row>
    <row r="923">
      <c r="D923" s="1"/>
      <c r="N923" s="3"/>
      <c r="O923" s="3"/>
      <c r="P923" s="4"/>
      <c r="Q923" s="4"/>
    </row>
    <row r="924">
      <c r="D924" s="1"/>
      <c r="N924" s="3"/>
      <c r="O924" s="3"/>
      <c r="P924" s="4"/>
      <c r="Q924" s="4"/>
    </row>
    <row r="925">
      <c r="D925" s="1"/>
      <c r="N925" s="3"/>
      <c r="O925" s="3"/>
      <c r="P925" s="4"/>
      <c r="Q925" s="4"/>
    </row>
    <row r="926">
      <c r="D926" s="1"/>
      <c r="N926" s="3"/>
      <c r="O926" s="3"/>
      <c r="P926" s="4"/>
      <c r="Q926" s="4"/>
    </row>
    <row r="927">
      <c r="D927" s="1"/>
      <c r="N927" s="3"/>
      <c r="O927" s="3"/>
      <c r="P927" s="4"/>
      <c r="Q927" s="4"/>
    </row>
    <row r="928">
      <c r="D928" s="1"/>
      <c r="N928" s="3"/>
      <c r="O928" s="3"/>
      <c r="P928" s="4"/>
      <c r="Q928" s="4"/>
    </row>
    <row r="929">
      <c r="D929" s="1"/>
      <c r="N929" s="3"/>
      <c r="O929" s="3"/>
      <c r="P929" s="4"/>
      <c r="Q929" s="4"/>
    </row>
    <row r="930">
      <c r="D930" s="1"/>
      <c r="N930" s="3"/>
      <c r="O930" s="3"/>
      <c r="P930" s="4"/>
      <c r="Q930" s="4"/>
    </row>
    <row r="931">
      <c r="D931" s="1"/>
      <c r="N931" s="3"/>
      <c r="O931" s="3"/>
      <c r="P931" s="4"/>
      <c r="Q931" s="4"/>
    </row>
    <row r="932">
      <c r="D932" s="1"/>
      <c r="N932" s="3"/>
      <c r="O932" s="3"/>
      <c r="P932" s="4"/>
      <c r="Q932" s="4"/>
    </row>
    <row r="933">
      <c r="D933" s="1"/>
      <c r="N933" s="3"/>
      <c r="O933" s="3"/>
      <c r="P933" s="4"/>
      <c r="Q933" s="4"/>
    </row>
    <row r="934">
      <c r="D934" s="1"/>
      <c r="N934" s="3"/>
      <c r="O934" s="3"/>
      <c r="P934" s="4"/>
      <c r="Q934" s="4"/>
    </row>
    <row r="935">
      <c r="D935" s="1"/>
      <c r="N935" s="3"/>
      <c r="O935" s="3"/>
      <c r="P935" s="4"/>
      <c r="Q935" s="4"/>
    </row>
    <row r="936">
      <c r="D936" s="1"/>
      <c r="N936" s="3"/>
      <c r="O936" s="3"/>
      <c r="P936" s="4"/>
      <c r="Q936" s="4"/>
    </row>
    <row r="937">
      <c r="D937" s="1"/>
      <c r="N937" s="3"/>
      <c r="O937" s="3"/>
      <c r="P937" s="4"/>
      <c r="Q937" s="4"/>
    </row>
    <row r="938">
      <c r="D938" s="1"/>
      <c r="N938" s="3"/>
      <c r="O938" s="3"/>
      <c r="P938" s="4"/>
      <c r="Q938" s="4"/>
    </row>
    <row r="939">
      <c r="D939" s="1"/>
      <c r="N939" s="3"/>
      <c r="O939" s="3"/>
      <c r="P939" s="4"/>
      <c r="Q939" s="4"/>
    </row>
    <row r="940">
      <c r="D940" s="1"/>
      <c r="N940" s="3"/>
      <c r="O940" s="3"/>
      <c r="P940" s="4"/>
      <c r="Q940" s="4"/>
    </row>
    <row r="941">
      <c r="D941" s="1"/>
      <c r="N941" s="3"/>
      <c r="O941" s="3"/>
      <c r="P941" s="4"/>
      <c r="Q941" s="4"/>
    </row>
    <row r="942">
      <c r="D942" s="1"/>
      <c r="N942" s="3"/>
      <c r="O942" s="3"/>
      <c r="P942" s="4"/>
      <c r="Q942" s="4"/>
    </row>
    <row r="943">
      <c r="D943" s="1"/>
      <c r="N943" s="3"/>
      <c r="O943" s="3"/>
      <c r="P943" s="4"/>
      <c r="Q943" s="4"/>
    </row>
    <row r="944">
      <c r="D944" s="1"/>
      <c r="N944" s="3"/>
      <c r="O944" s="3"/>
      <c r="P944" s="4"/>
      <c r="Q944" s="4"/>
    </row>
    <row r="945">
      <c r="D945" s="1"/>
      <c r="N945" s="3"/>
      <c r="O945" s="3"/>
      <c r="P945" s="4"/>
      <c r="Q945" s="4"/>
    </row>
    <row r="946">
      <c r="D946" s="1"/>
      <c r="N946" s="3"/>
      <c r="O946" s="3"/>
      <c r="P946" s="4"/>
      <c r="Q946" s="4"/>
    </row>
    <row r="947">
      <c r="D947" s="1"/>
      <c r="N947" s="3"/>
      <c r="O947" s="3"/>
      <c r="P947" s="4"/>
      <c r="Q947" s="4"/>
    </row>
    <row r="948">
      <c r="D948" s="1"/>
      <c r="N948" s="3"/>
      <c r="O948" s="3"/>
      <c r="P948" s="4"/>
      <c r="Q948" s="4"/>
    </row>
    <row r="949">
      <c r="D949" s="1"/>
      <c r="N949" s="3"/>
      <c r="O949" s="3"/>
      <c r="P949" s="4"/>
      <c r="Q949" s="4"/>
    </row>
    <row r="950">
      <c r="D950" s="1"/>
      <c r="N950" s="3"/>
      <c r="O950" s="3"/>
      <c r="P950" s="4"/>
      <c r="Q950" s="4"/>
    </row>
    <row r="951">
      <c r="D951" s="1"/>
      <c r="N951" s="3"/>
      <c r="O951" s="3"/>
      <c r="P951" s="4"/>
      <c r="Q951" s="4"/>
    </row>
    <row r="952">
      <c r="D952" s="1"/>
      <c r="N952" s="3"/>
      <c r="O952" s="3"/>
      <c r="P952" s="4"/>
      <c r="Q952" s="4"/>
    </row>
    <row r="953">
      <c r="D953" s="1"/>
      <c r="N953" s="3"/>
      <c r="O953" s="3"/>
      <c r="P953" s="4"/>
      <c r="Q953" s="4"/>
    </row>
    <row r="954">
      <c r="D954" s="1"/>
      <c r="N954" s="3"/>
      <c r="O954" s="3"/>
      <c r="P954" s="4"/>
      <c r="Q954" s="4"/>
    </row>
    <row r="955">
      <c r="D955" s="1"/>
      <c r="N955" s="3"/>
      <c r="O955" s="3"/>
      <c r="P955" s="4"/>
      <c r="Q955" s="4"/>
    </row>
    <row r="956">
      <c r="D956" s="1"/>
      <c r="N956" s="3"/>
      <c r="O956" s="3"/>
      <c r="P956" s="4"/>
      <c r="Q956" s="4"/>
    </row>
    <row r="957">
      <c r="D957" s="1"/>
      <c r="N957" s="3"/>
      <c r="O957" s="3"/>
      <c r="P957" s="4"/>
      <c r="Q957" s="4"/>
    </row>
    <row r="958">
      <c r="D958" s="1"/>
      <c r="N958" s="3"/>
      <c r="O958" s="3"/>
      <c r="P958" s="4"/>
      <c r="Q958" s="4"/>
    </row>
    <row r="959">
      <c r="D959" s="1"/>
      <c r="N959" s="3"/>
      <c r="O959" s="3"/>
      <c r="P959" s="4"/>
      <c r="Q959" s="4"/>
    </row>
    <row r="960">
      <c r="D960" s="1"/>
      <c r="N960" s="3"/>
      <c r="O960" s="3"/>
      <c r="P960" s="4"/>
      <c r="Q960" s="4"/>
    </row>
    <row r="961">
      <c r="D961" s="1"/>
      <c r="N961" s="3"/>
      <c r="O961" s="3"/>
      <c r="P961" s="4"/>
      <c r="Q961" s="4"/>
    </row>
    <row r="962">
      <c r="D962" s="1"/>
      <c r="N962" s="3"/>
      <c r="O962" s="3"/>
      <c r="P962" s="4"/>
      <c r="Q962" s="4"/>
    </row>
    <row r="963">
      <c r="D963" s="1"/>
      <c r="N963" s="3"/>
      <c r="O963" s="3"/>
      <c r="P963" s="4"/>
      <c r="Q963" s="4"/>
    </row>
    <row r="964">
      <c r="D964" s="1"/>
      <c r="N964" s="3"/>
      <c r="O964" s="3"/>
      <c r="P964" s="4"/>
      <c r="Q964" s="4"/>
    </row>
    <row r="965">
      <c r="D965" s="1"/>
      <c r="N965" s="3"/>
      <c r="O965" s="3"/>
      <c r="P965" s="4"/>
      <c r="Q965" s="4"/>
    </row>
    <row r="966">
      <c r="D966" s="1"/>
      <c r="N966" s="3"/>
      <c r="O966" s="3"/>
      <c r="P966" s="4"/>
      <c r="Q966" s="4"/>
    </row>
    <row r="967">
      <c r="D967" s="1"/>
      <c r="N967" s="3"/>
      <c r="O967" s="3"/>
      <c r="P967" s="4"/>
      <c r="Q967" s="4"/>
    </row>
    <row r="968">
      <c r="D968" s="1"/>
      <c r="N968" s="3"/>
      <c r="O968" s="3"/>
      <c r="P968" s="4"/>
      <c r="Q968" s="4"/>
    </row>
    <row r="969">
      <c r="D969" s="1"/>
      <c r="N969" s="3"/>
      <c r="O969" s="3"/>
      <c r="P969" s="4"/>
      <c r="Q969" s="4"/>
    </row>
    <row r="970">
      <c r="D970" s="1"/>
      <c r="N970" s="3"/>
      <c r="O970" s="3"/>
      <c r="P970" s="4"/>
      <c r="Q970" s="4"/>
    </row>
    <row r="971">
      <c r="D971" s="1"/>
      <c r="N971" s="3"/>
      <c r="O971" s="3"/>
      <c r="P971" s="4"/>
      <c r="Q971" s="4"/>
    </row>
    <row r="972">
      <c r="D972" s="1"/>
      <c r="N972" s="3"/>
      <c r="O972" s="3"/>
      <c r="P972" s="4"/>
      <c r="Q972" s="4"/>
    </row>
    <row r="973">
      <c r="D973" s="1"/>
      <c r="N973" s="3"/>
      <c r="O973" s="3"/>
      <c r="P973" s="4"/>
      <c r="Q973" s="4"/>
    </row>
    <row r="974">
      <c r="D974" s="1"/>
      <c r="N974" s="3"/>
      <c r="O974" s="3"/>
      <c r="P974" s="4"/>
      <c r="Q974" s="4"/>
    </row>
    <row r="975">
      <c r="D975" s="1"/>
      <c r="N975" s="3"/>
      <c r="O975" s="3"/>
      <c r="P975" s="4"/>
      <c r="Q975" s="4"/>
    </row>
    <row r="976">
      <c r="D976" s="1"/>
      <c r="N976" s="3"/>
      <c r="O976" s="3"/>
      <c r="P976" s="4"/>
      <c r="Q976" s="4"/>
    </row>
    <row r="977">
      <c r="D977" s="1"/>
      <c r="N977" s="3"/>
      <c r="O977" s="3"/>
      <c r="P977" s="4"/>
      <c r="Q977" s="4"/>
    </row>
    <row r="978">
      <c r="D978" s="1"/>
      <c r="N978" s="3"/>
      <c r="O978" s="3"/>
      <c r="P978" s="4"/>
      <c r="Q978" s="4"/>
    </row>
    <row r="979">
      <c r="D979" s="1"/>
      <c r="N979" s="3"/>
      <c r="O979" s="3"/>
      <c r="P979" s="4"/>
      <c r="Q979" s="4"/>
    </row>
    <row r="980">
      <c r="D980" s="1"/>
      <c r="N980" s="3"/>
      <c r="O980" s="3"/>
      <c r="P980" s="4"/>
      <c r="Q980" s="4"/>
    </row>
    <row r="981">
      <c r="D981" s="1"/>
      <c r="N981" s="3"/>
      <c r="O981" s="3"/>
      <c r="P981" s="4"/>
      <c r="Q981" s="4"/>
    </row>
    <row r="982">
      <c r="D982" s="1"/>
      <c r="N982" s="3"/>
      <c r="O982" s="3"/>
      <c r="P982" s="4"/>
      <c r="Q982" s="4"/>
    </row>
    <row r="983">
      <c r="D983" s="1"/>
      <c r="N983" s="3"/>
      <c r="O983" s="3"/>
      <c r="P983" s="4"/>
      <c r="Q983" s="4"/>
    </row>
    <row r="984">
      <c r="D984" s="1"/>
      <c r="N984" s="3"/>
      <c r="O984" s="3"/>
      <c r="P984" s="4"/>
      <c r="Q984" s="4"/>
    </row>
    <row r="985">
      <c r="D985" s="1"/>
      <c r="N985" s="3"/>
      <c r="O985" s="3"/>
      <c r="P985" s="4"/>
      <c r="Q985" s="4"/>
    </row>
    <row r="986">
      <c r="D986" s="1"/>
      <c r="N986" s="3"/>
      <c r="O986" s="3"/>
      <c r="P986" s="4"/>
      <c r="Q986" s="4"/>
    </row>
    <row r="987">
      <c r="D987" s="1"/>
      <c r="N987" s="3"/>
      <c r="O987" s="3"/>
      <c r="P987" s="4"/>
      <c r="Q987" s="4"/>
    </row>
    <row r="988">
      <c r="D988" s="1"/>
      <c r="N988" s="3"/>
      <c r="O988" s="3"/>
      <c r="P988" s="4"/>
      <c r="Q988" s="4"/>
    </row>
    <row r="989">
      <c r="D989" s="1"/>
      <c r="N989" s="3"/>
      <c r="O989" s="3"/>
      <c r="P989" s="4"/>
      <c r="Q989" s="4"/>
    </row>
    <row r="990">
      <c r="D990" s="1"/>
      <c r="N990" s="3"/>
      <c r="O990" s="3"/>
      <c r="P990" s="4"/>
      <c r="Q990" s="4"/>
    </row>
    <row r="991">
      <c r="D991" s="1"/>
      <c r="N991" s="3"/>
      <c r="O991" s="3"/>
      <c r="P991" s="4"/>
      <c r="Q991" s="4"/>
    </row>
    <row r="992">
      <c r="D992" s="1"/>
      <c r="N992" s="3"/>
      <c r="O992" s="3"/>
      <c r="P992" s="4"/>
      <c r="Q992" s="4"/>
    </row>
    <row r="993">
      <c r="D993" s="1"/>
      <c r="N993" s="3"/>
      <c r="O993" s="3"/>
      <c r="P993" s="4"/>
      <c r="Q993" s="4"/>
    </row>
    <row r="994">
      <c r="D994" s="1"/>
      <c r="N994" s="3"/>
      <c r="O994" s="3"/>
      <c r="P994" s="4"/>
      <c r="Q994" s="4"/>
    </row>
    <row r="995">
      <c r="D995" s="1"/>
      <c r="N995" s="3"/>
      <c r="O995" s="3"/>
      <c r="P995" s="4"/>
      <c r="Q995" s="4"/>
    </row>
    <row r="996">
      <c r="D996" s="1"/>
      <c r="N996" s="3"/>
      <c r="O996" s="3"/>
      <c r="P996" s="4"/>
      <c r="Q996" s="4"/>
    </row>
    <row r="997">
      <c r="D997" s="1"/>
      <c r="N997" s="3"/>
      <c r="O997" s="3"/>
      <c r="P997" s="4"/>
      <c r="Q997" s="4"/>
    </row>
    <row r="998">
      <c r="D998" s="1"/>
      <c r="N998" s="3"/>
      <c r="O998" s="3"/>
      <c r="P998" s="4"/>
      <c r="Q998" s="4"/>
    </row>
    <row r="999">
      <c r="D999" s="1"/>
      <c r="N999" s="3"/>
      <c r="O999" s="3"/>
      <c r="P999" s="4"/>
      <c r="Q999" s="4"/>
    </row>
    <row r="1000">
      <c r="D1000" s="1"/>
      <c r="N1000" s="3"/>
      <c r="O1000" s="3"/>
      <c r="P1000" s="4"/>
      <c r="Q1000" s="4"/>
    </row>
    <row r="1001">
      <c r="D1001" s="1"/>
      <c r="N1001" s="3"/>
      <c r="O1001" s="3"/>
      <c r="P1001" s="4"/>
      <c r="Q1001" s="4"/>
    </row>
    <row r="1002">
      <c r="D1002" s="1"/>
      <c r="N1002" s="3"/>
      <c r="O1002" s="3"/>
      <c r="P1002" s="4"/>
      <c r="Q1002" s="4"/>
    </row>
    <row r="1003">
      <c r="D1003" s="1"/>
      <c r="N1003" s="3"/>
      <c r="O1003" s="3"/>
      <c r="P1003" s="4"/>
      <c r="Q1003" s="4"/>
    </row>
    <row r="1004">
      <c r="D1004" s="1"/>
      <c r="N1004" s="3"/>
      <c r="O1004" s="3"/>
      <c r="P1004" s="4"/>
      <c r="Q1004" s="4"/>
    </row>
    <row r="1005">
      <c r="D1005" s="1"/>
      <c r="N1005" s="3"/>
      <c r="O1005" s="3"/>
      <c r="P1005" s="4"/>
      <c r="Q1005" s="4"/>
    </row>
    <row r="1006">
      <c r="D1006" s="1"/>
      <c r="N1006" s="3"/>
      <c r="O1006" s="3"/>
      <c r="P1006" s="4"/>
      <c r="Q1006" s="4"/>
    </row>
    <row r="1007">
      <c r="D1007" s="1"/>
      <c r="N1007" s="3"/>
      <c r="O1007" s="3"/>
      <c r="P1007" s="4"/>
      <c r="Q1007" s="4"/>
    </row>
    <row r="1008">
      <c r="D1008" s="1"/>
      <c r="N1008" s="3"/>
      <c r="O1008" s="3"/>
      <c r="P1008" s="4"/>
      <c r="Q1008" s="4"/>
    </row>
    <row r="1009">
      <c r="D1009" s="1"/>
      <c r="N1009" s="3"/>
      <c r="O1009" s="3"/>
      <c r="P1009" s="4"/>
      <c r="Q1009" s="4"/>
    </row>
    <row r="1010">
      <c r="D1010" s="1"/>
      <c r="N1010" s="3"/>
      <c r="O1010" s="3"/>
      <c r="P1010" s="4"/>
      <c r="Q1010" s="4"/>
    </row>
    <row r="1011">
      <c r="D1011" s="1"/>
      <c r="N1011" s="3"/>
      <c r="O1011" s="3"/>
      <c r="P1011" s="4"/>
      <c r="Q1011" s="4"/>
    </row>
    <row r="1012">
      <c r="D1012" s="1"/>
      <c r="N1012" s="3"/>
      <c r="O1012" s="3"/>
      <c r="P1012" s="4"/>
      <c r="Q1012" s="4"/>
    </row>
    <row r="1013">
      <c r="D1013" s="1"/>
      <c r="N1013" s="3"/>
      <c r="O1013" s="3"/>
      <c r="P1013" s="4"/>
      <c r="Q1013" s="4"/>
    </row>
    <row r="1014">
      <c r="D1014" s="1"/>
      <c r="N1014" s="3"/>
      <c r="O1014" s="3"/>
      <c r="P1014" s="4"/>
      <c r="Q1014" s="4"/>
    </row>
    <row r="1015">
      <c r="D1015" s="1"/>
      <c r="N1015" s="3"/>
      <c r="O1015" s="3"/>
      <c r="P1015" s="4"/>
      <c r="Q1015" s="4"/>
    </row>
    <row r="1016">
      <c r="D1016" s="1"/>
      <c r="N1016" s="3"/>
      <c r="O1016" s="3"/>
      <c r="P1016" s="4"/>
      <c r="Q1016" s="4"/>
    </row>
    <row r="1017">
      <c r="D1017" s="1"/>
      <c r="N1017" s="3"/>
      <c r="O1017" s="3"/>
      <c r="P1017" s="4"/>
      <c r="Q1017" s="4"/>
    </row>
    <row r="1018">
      <c r="D1018" s="1"/>
      <c r="N1018" s="3"/>
      <c r="O1018" s="3"/>
      <c r="P1018" s="4"/>
      <c r="Q1018" s="4"/>
    </row>
    <row r="1019">
      <c r="D1019" s="1"/>
      <c r="N1019" s="3"/>
      <c r="O1019" s="3"/>
      <c r="P1019" s="4"/>
      <c r="Q1019" s="4"/>
    </row>
    <row r="1020">
      <c r="D1020" s="1"/>
      <c r="N1020" s="3"/>
      <c r="O1020" s="3"/>
      <c r="P1020" s="4"/>
      <c r="Q1020" s="4"/>
    </row>
    <row r="1021">
      <c r="D1021" s="1"/>
      <c r="N1021" s="3"/>
      <c r="O1021" s="3"/>
      <c r="P1021" s="4"/>
      <c r="Q1021" s="4"/>
    </row>
    <row r="1022">
      <c r="D1022" s="1"/>
      <c r="N1022" s="3"/>
      <c r="O1022" s="3"/>
      <c r="P1022" s="4"/>
      <c r="Q1022" s="4"/>
    </row>
    <row r="1023">
      <c r="D1023" s="1"/>
      <c r="N1023" s="3"/>
      <c r="O1023" s="3"/>
      <c r="P1023" s="4"/>
      <c r="Q1023" s="4"/>
    </row>
    <row r="1024">
      <c r="D1024" s="1"/>
      <c r="N1024" s="3"/>
      <c r="O1024" s="3"/>
      <c r="P1024" s="4"/>
      <c r="Q1024" s="4"/>
    </row>
    <row r="1025">
      <c r="D1025" s="1"/>
      <c r="N1025" s="3"/>
      <c r="O1025" s="3"/>
      <c r="P1025" s="4"/>
      <c r="Q1025" s="4"/>
    </row>
    <row r="1026">
      <c r="D1026" s="1"/>
      <c r="N1026" s="3"/>
      <c r="O1026" s="3"/>
      <c r="P1026" s="4"/>
      <c r="Q1026" s="4"/>
    </row>
    <row r="1027">
      <c r="D1027" s="1"/>
      <c r="N1027" s="3"/>
      <c r="O1027" s="3"/>
      <c r="P1027" s="4"/>
      <c r="Q1027" s="4"/>
    </row>
    <row r="1028">
      <c r="D1028" s="1"/>
      <c r="N1028" s="3"/>
      <c r="O1028" s="3"/>
      <c r="P1028" s="4"/>
      <c r="Q1028" s="4"/>
    </row>
    <row r="1029">
      <c r="D1029" s="1"/>
      <c r="N1029" s="3"/>
      <c r="O1029" s="3"/>
      <c r="P1029" s="4"/>
      <c r="Q1029" s="4"/>
    </row>
    <row r="1030">
      <c r="D1030" s="1"/>
      <c r="N1030" s="3"/>
      <c r="O1030" s="3"/>
      <c r="P1030" s="4"/>
      <c r="Q1030" s="4"/>
    </row>
    <row r="1031">
      <c r="D1031" s="1"/>
      <c r="N1031" s="3"/>
      <c r="O1031" s="3"/>
      <c r="P1031" s="4"/>
      <c r="Q1031" s="4"/>
    </row>
    <row r="1032">
      <c r="D1032" s="1"/>
      <c r="N1032" s="3"/>
      <c r="O1032" s="3"/>
      <c r="P1032" s="4"/>
      <c r="Q1032" s="4"/>
    </row>
    <row r="1033">
      <c r="D1033" s="1"/>
      <c r="N1033" s="3"/>
      <c r="O1033" s="3"/>
      <c r="P1033" s="4"/>
      <c r="Q1033" s="4"/>
    </row>
    <row r="1034">
      <c r="D1034" s="1"/>
      <c r="N1034" s="3"/>
      <c r="O1034" s="3"/>
      <c r="P1034" s="4"/>
      <c r="Q1034" s="4"/>
    </row>
    <row r="1035">
      <c r="D1035" s="1"/>
      <c r="N1035" s="3"/>
      <c r="O1035" s="3"/>
      <c r="P1035" s="4"/>
      <c r="Q1035" s="4"/>
    </row>
    <row r="1036">
      <c r="D1036" s="1"/>
      <c r="N1036" s="3"/>
      <c r="O1036" s="3"/>
      <c r="P1036" s="4"/>
      <c r="Q1036" s="4"/>
    </row>
    <row r="1037">
      <c r="D1037" s="1"/>
      <c r="N1037" s="3"/>
      <c r="O1037" s="3"/>
      <c r="P1037" s="4"/>
      <c r="Q1037" s="4"/>
    </row>
    <row r="1038">
      <c r="D1038" s="1"/>
      <c r="N1038" s="3"/>
      <c r="O1038" s="3"/>
      <c r="P1038" s="4"/>
      <c r="Q1038" s="4"/>
    </row>
    <row r="1039">
      <c r="D1039" s="1"/>
      <c r="N1039" s="3"/>
      <c r="O1039" s="3"/>
      <c r="P1039" s="4"/>
      <c r="Q1039" s="4"/>
    </row>
    <row r="1040">
      <c r="D1040" s="1"/>
      <c r="N1040" s="3"/>
      <c r="O1040" s="3"/>
      <c r="P1040" s="4"/>
      <c r="Q1040" s="4"/>
    </row>
    <row r="1041">
      <c r="D1041" s="1"/>
      <c r="N1041" s="3"/>
      <c r="O1041" s="3"/>
      <c r="P1041" s="4"/>
      <c r="Q1041" s="4"/>
    </row>
    <row r="1042">
      <c r="D1042" s="1"/>
      <c r="N1042" s="3"/>
      <c r="O1042" s="3"/>
      <c r="P1042" s="4"/>
      <c r="Q1042" s="4"/>
    </row>
    <row r="1043">
      <c r="D1043" s="1"/>
      <c r="N1043" s="3"/>
      <c r="O1043" s="3"/>
      <c r="P1043" s="4"/>
      <c r="Q1043" s="4"/>
    </row>
    <row r="1044">
      <c r="D1044" s="1"/>
      <c r="N1044" s="3"/>
      <c r="O1044" s="3"/>
      <c r="P1044" s="4"/>
      <c r="Q1044" s="4"/>
    </row>
    <row r="1045">
      <c r="D1045" s="1"/>
      <c r="N1045" s="3"/>
      <c r="O1045" s="3"/>
      <c r="P1045" s="4"/>
      <c r="Q1045" s="4"/>
    </row>
    <row r="1046">
      <c r="D1046" s="1"/>
      <c r="N1046" s="3"/>
      <c r="O1046" s="3"/>
      <c r="P1046" s="4"/>
      <c r="Q1046" s="4"/>
    </row>
    <row r="1047">
      <c r="D1047" s="1"/>
      <c r="N1047" s="3"/>
      <c r="O1047" s="3"/>
      <c r="P1047" s="4"/>
      <c r="Q1047" s="4"/>
    </row>
    <row r="1048">
      <c r="D1048" s="1"/>
      <c r="N1048" s="3"/>
      <c r="O1048" s="3"/>
      <c r="P1048" s="4"/>
      <c r="Q1048" s="4"/>
    </row>
    <row r="1049">
      <c r="D1049" s="1"/>
      <c r="N1049" s="3"/>
      <c r="O1049" s="3"/>
      <c r="P1049" s="4"/>
      <c r="Q1049" s="4"/>
    </row>
    <row r="1050">
      <c r="D1050" s="1"/>
      <c r="N1050" s="3"/>
      <c r="O1050" s="3"/>
      <c r="P1050" s="4"/>
      <c r="Q1050" s="4"/>
    </row>
    <row r="1051">
      <c r="D1051" s="1"/>
      <c r="N1051" s="3"/>
      <c r="O1051" s="3"/>
      <c r="P1051" s="4"/>
      <c r="Q1051" s="4"/>
    </row>
    <row r="1052">
      <c r="D1052" s="1"/>
      <c r="N1052" s="3"/>
      <c r="O1052" s="3"/>
      <c r="P1052" s="4"/>
      <c r="Q1052" s="4"/>
    </row>
    <row r="1053">
      <c r="D1053" s="1"/>
      <c r="N1053" s="3"/>
      <c r="O1053" s="3"/>
      <c r="P1053" s="4"/>
      <c r="Q1053" s="4"/>
    </row>
    <row r="1054">
      <c r="D1054" s="1"/>
      <c r="N1054" s="3"/>
      <c r="O1054" s="3"/>
      <c r="P1054" s="4"/>
      <c r="Q1054" s="4"/>
    </row>
    <row r="1055">
      <c r="D1055" s="1"/>
      <c r="N1055" s="3"/>
      <c r="O1055" s="3"/>
      <c r="P1055" s="4"/>
      <c r="Q1055" s="4"/>
    </row>
    <row r="1056">
      <c r="D1056" s="1"/>
      <c r="N1056" s="3"/>
      <c r="O1056" s="3"/>
      <c r="P1056" s="4"/>
      <c r="Q1056" s="4"/>
    </row>
    <row r="1057">
      <c r="D1057" s="1"/>
      <c r="N1057" s="3"/>
      <c r="O1057" s="3"/>
      <c r="P1057" s="4"/>
      <c r="Q1057" s="4"/>
    </row>
    <row r="1058">
      <c r="D1058" s="1"/>
      <c r="N1058" s="3"/>
      <c r="O1058" s="3"/>
      <c r="P1058" s="4"/>
      <c r="Q1058" s="4"/>
    </row>
    <row r="1059">
      <c r="D1059" s="1"/>
      <c r="N1059" s="3"/>
      <c r="O1059" s="3"/>
      <c r="P1059" s="4"/>
      <c r="Q1059" s="4"/>
    </row>
    <row r="1060">
      <c r="D1060" s="1"/>
      <c r="N1060" s="3"/>
      <c r="O1060" s="3"/>
      <c r="P1060" s="4"/>
      <c r="Q1060" s="4"/>
    </row>
    <row r="1061">
      <c r="D1061" s="1"/>
      <c r="N1061" s="3"/>
      <c r="O1061" s="3"/>
      <c r="P1061" s="4"/>
      <c r="Q1061" s="4"/>
    </row>
    <row r="1062">
      <c r="D1062" s="1"/>
      <c r="N1062" s="3"/>
      <c r="O1062" s="3"/>
      <c r="P1062" s="4"/>
      <c r="Q1062" s="4"/>
    </row>
    <row r="1063">
      <c r="D1063" s="1"/>
      <c r="N1063" s="3"/>
      <c r="O1063" s="3"/>
      <c r="P1063" s="4"/>
      <c r="Q1063" s="4"/>
    </row>
    <row r="1064">
      <c r="D1064" s="1"/>
      <c r="N1064" s="3"/>
      <c r="O1064" s="3"/>
      <c r="P1064" s="4"/>
      <c r="Q1064" s="4"/>
    </row>
    <row r="1065">
      <c r="D1065" s="1"/>
      <c r="N1065" s="3"/>
      <c r="O1065" s="3"/>
      <c r="P1065" s="4"/>
      <c r="Q1065" s="4"/>
    </row>
    <row r="1066">
      <c r="D1066" s="1"/>
      <c r="N1066" s="3"/>
      <c r="O1066" s="3"/>
      <c r="P1066" s="4"/>
      <c r="Q1066" s="4"/>
    </row>
    <row r="1067">
      <c r="D1067" s="1"/>
      <c r="N1067" s="3"/>
      <c r="O1067" s="3"/>
      <c r="P1067" s="4"/>
      <c r="Q1067" s="4"/>
    </row>
    <row r="1068">
      <c r="D1068" s="1"/>
      <c r="N1068" s="3"/>
      <c r="O1068" s="3"/>
      <c r="P1068" s="4"/>
      <c r="Q1068" s="4"/>
    </row>
    <row r="1069">
      <c r="D1069" s="1"/>
      <c r="N1069" s="3"/>
      <c r="O1069" s="3"/>
      <c r="P1069" s="4"/>
      <c r="Q1069" s="4"/>
    </row>
    <row r="1070">
      <c r="D1070" s="1"/>
      <c r="N1070" s="3"/>
      <c r="O1070" s="3"/>
      <c r="P1070" s="4"/>
      <c r="Q1070" s="4"/>
    </row>
    <row r="1071">
      <c r="D1071" s="1"/>
      <c r="N1071" s="3"/>
      <c r="O1071" s="3"/>
      <c r="P1071" s="4"/>
      <c r="Q1071" s="4"/>
    </row>
    <row r="1072">
      <c r="D1072" s="1"/>
      <c r="N1072" s="3"/>
      <c r="O1072" s="3"/>
      <c r="P1072" s="4"/>
      <c r="Q1072" s="4"/>
    </row>
    <row r="1073">
      <c r="D1073" s="1"/>
      <c r="N1073" s="3"/>
      <c r="O1073" s="3"/>
      <c r="P1073" s="4"/>
      <c r="Q1073" s="4"/>
    </row>
    <row r="1074">
      <c r="D1074" s="1"/>
      <c r="N1074" s="3"/>
      <c r="O1074" s="3"/>
      <c r="P1074" s="4"/>
      <c r="Q1074" s="4"/>
    </row>
    <row r="1075">
      <c r="D1075" s="1"/>
      <c r="N1075" s="3"/>
      <c r="O1075" s="3"/>
      <c r="P1075" s="4"/>
      <c r="Q1075" s="4"/>
    </row>
    <row r="1076">
      <c r="D1076" s="1"/>
      <c r="N1076" s="3"/>
      <c r="O1076" s="3"/>
      <c r="P1076" s="4"/>
      <c r="Q1076" s="4"/>
    </row>
    <row r="1077">
      <c r="D1077" s="1"/>
      <c r="N1077" s="3"/>
      <c r="O1077" s="3"/>
      <c r="P1077" s="4"/>
      <c r="Q1077" s="4"/>
    </row>
    <row r="1078">
      <c r="D1078" s="1"/>
      <c r="N1078" s="3"/>
      <c r="O1078" s="3"/>
      <c r="P1078" s="4"/>
      <c r="Q1078" s="4"/>
    </row>
    <row r="1079">
      <c r="D1079" s="1"/>
      <c r="N1079" s="3"/>
      <c r="O1079" s="3"/>
      <c r="P1079" s="4"/>
      <c r="Q1079" s="4"/>
    </row>
    <row r="1080">
      <c r="D1080" s="1"/>
      <c r="N1080" s="3"/>
      <c r="O1080" s="3"/>
      <c r="P1080" s="4"/>
      <c r="Q1080" s="4"/>
    </row>
    <row r="1081">
      <c r="D1081" s="1"/>
      <c r="N1081" s="3"/>
      <c r="O1081" s="3"/>
      <c r="P1081" s="4"/>
      <c r="Q1081" s="4"/>
    </row>
    <row r="1082">
      <c r="D1082" s="1"/>
      <c r="N1082" s="3"/>
      <c r="O1082" s="3"/>
      <c r="P1082" s="4"/>
      <c r="Q1082" s="4"/>
    </row>
    <row r="1083">
      <c r="D1083" s="1"/>
      <c r="N1083" s="3"/>
      <c r="O1083" s="3"/>
      <c r="P1083" s="4"/>
      <c r="Q1083" s="4"/>
    </row>
    <row r="1084">
      <c r="D1084" s="1"/>
      <c r="N1084" s="3"/>
      <c r="O1084" s="3"/>
      <c r="P1084" s="4"/>
      <c r="Q1084" s="4"/>
    </row>
    <row r="1085">
      <c r="D1085" s="1"/>
      <c r="N1085" s="3"/>
      <c r="O1085" s="3"/>
      <c r="P1085" s="4"/>
      <c r="Q1085" s="4"/>
    </row>
    <row r="1086">
      <c r="D1086" s="1"/>
      <c r="N1086" s="3"/>
      <c r="O1086" s="3"/>
      <c r="P1086" s="4"/>
      <c r="Q1086" s="4"/>
    </row>
    <row r="1087">
      <c r="D1087" s="1"/>
      <c r="N1087" s="3"/>
      <c r="O1087" s="3"/>
      <c r="P1087" s="4"/>
      <c r="Q1087" s="4"/>
    </row>
    <row r="1088">
      <c r="D1088" s="1"/>
      <c r="N1088" s="3"/>
      <c r="O1088" s="3"/>
      <c r="P1088" s="4"/>
      <c r="Q1088" s="4"/>
    </row>
    <row r="1089">
      <c r="D1089" s="1"/>
      <c r="N1089" s="3"/>
      <c r="O1089" s="3"/>
      <c r="P1089" s="4"/>
      <c r="Q1089" s="4"/>
    </row>
    <row r="1090">
      <c r="D1090" s="1"/>
      <c r="N1090" s="3"/>
      <c r="O1090" s="3"/>
      <c r="P1090" s="4"/>
      <c r="Q1090" s="4"/>
    </row>
    <row r="1091">
      <c r="D1091" s="1"/>
      <c r="N1091" s="3"/>
      <c r="O1091" s="3"/>
      <c r="P1091" s="4"/>
      <c r="Q1091" s="4"/>
    </row>
    <row r="1092">
      <c r="D1092" s="1"/>
      <c r="N1092" s="3"/>
      <c r="O1092" s="3"/>
      <c r="P1092" s="4"/>
      <c r="Q1092" s="4"/>
    </row>
    <row r="1093">
      <c r="D1093" s="1"/>
      <c r="N1093" s="3"/>
      <c r="O1093" s="3"/>
      <c r="P1093" s="4"/>
      <c r="Q1093" s="4"/>
    </row>
    <row r="1094">
      <c r="D1094" s="1"/>
      <c r="N1094" s="3"/>
      <c r="O1094" s="3"/>
      <c r="P1094" s="4"/>
      <c r="Q1094" s="4"/>
    </row>
    <row r="1095">
      <c r="D1095" s="1"/>
      <c r="N1095" s="3"/>
      <c r="O1095" s="3"/>
      <c r="P1095" s="4"/>
      <c r="Q1095" s="4"/>
    </row>
    <row r="1096">
      <c r="D1096" s="1"/>
      <c r="N1096" s="3"/>
      <c r="O1096" s="3"/>
      <c r="P1096" s="4"/>
      <c r="Q1096" s="4"/>
    </row>
    <row r="1097">
      <c r="D1097" s="1"/>
      <c r="N1097" s="3"/>
      <c r="O1097" s="3"/>
      <c r="P1097" s="4"/>
      <c r="Q1097" s="4"/>
    </row>
    <row r="1098">
      <c r="D1098" s="1"/>
      <c r="N1098" s="3"/>
      <c r="O1098" s="3"/>
      <c r="P1098" s="4"/>
      <c r="Q1098" s="4"/>
    </row>
    <row r="1099">
      <c r="D1099" s="1"/>
      <c r="N1099" s="3"/>
      <c r="O1099" s="3"/>
      <c r="P1099" s="4"/>
      <c r="Q1099" s="4"/>
    </row>
    <row r="1100">
      <c r="D1100" s="1"/>
      <c r="N1100" s="3"/>
      <c r="O1100" s="3"/>
      <c r="P1100" s="4"/>
      <c r="Q1100" s="4"/>
    </row>
    <row r="1101">
      <c r="D1101" s="1"/>
      <c r="N1101" s="3"/>
      <c r="O1101" s="3"/>
      <c r="P1101" s="4"/>
      <c r="Q1101" s="4"/>
    </row>
    <row r="1102">
      <c r="D1102" s="1"/>
      <c r="N1102" s="3"/>
      <c r="O1102" s="3"/>
      <c r="P1102" s="4"/>
      <c r="Q1102" s="4"/>
    </row>
    <row r="1103">
      <c r="D1103" s="1"/>
      <c r="N1103" s="3"/>
      <c r="O1103" s="3"/>
      <c r="P1103" s="4"/>
      <c r="Q1103" s="4"/>
    </row>
    <row r="1104">
      <c r="D1104" s="1"/>
      <c r="N1104" s="3"/>
      <c r="O1104" s="3"/>
      <c r="P1104" s="4"/>
      <c r="Q1104" s="4"/>
    </row>
    <row r="1105">
      <c r="D1105" s="1"/>
      <c r="N1105" s="3"/>
      <c r="O1105" s="3"/>
      <c r="P1105" s="4"/>
      <c r="Q1105" s="4"/>
    </row>
    <row r="1106">
      <c r="D1106" s="1"/>
      <c r="N1106" s="3"/>
      <c r="O1106" s="3"/>
      <c r="P1106" s="4"/>
      <c r="Q1106" s="4"/>
    </row>
    <row r="1107">
      <c r="D1107" s="1"/>
      <c r="N1107" s="3"/>
      <c r="O1107" s="3"/>
      <c r="P1107" s="4"/>
      <c r="Q1107" s="4"/>
    </row>
    <row r="1108">
      <c r="D1108" s="1"/>
      <c r="N1108" s="3"/>
      <c r="O1108" s="3"/>
      <c r="P1108" s="4"/>
      <c r="Q1108" s="4"/>
    </row>
    <row r="1109">
      <c r="D1109" s="1"/>
      <c r="N1109" s="3"/>
      <c r="O1109" s="3"/>
      <c r="P1109" s="4"/>
      <c r="Q1109" s="4"/>
    </row>
    <row r="1110">
      <c r="D1110" s="1"/>
      <c r="N1110" s="3"/>
      <c r="O1110" s="3"/>
      <c r="P1110" s="4"/>
      <c r="Q1110" s="4"/>
    </row>
    <row r="1111">
      <c r="D1111" s="1"/>
      <c r="N1111" s="3"/>
      <c r="O1111" s="3"/>
      <c r="P1111" s="4"/>
      <c r="Q1111" s="4"/>
    </row>
    <row r="1112">
      <c r="D1112" s="1"/>
      <c r="N1112" s="3"/>
      <c r="O1112" s="3"/>
      <c r="P1112" s="4"/>
      <c r="Q1112" s="4"/>
    </row>
    <row r="1113">
      <c r="D1113" s="1"/>
      <c r="N1113" s="3"/>
      <c r="O1113" s="3"/>
      <c r="P1113" s="4"/>
      <c r="Q1113" s="4"/>
    </row>
    <row r="1114">
      <c r="D1114" s="1"/>
      <c r="N1114" s="3"/>
      <c r="O1114" s="3"/>
      <c r="P1114" s="4"/>
      <c r="Q1114" s="4"/>
    </row>
    <row r="1115">
      <c r="D1115" s="1"/>
      <c r="N1115" s="3"/>
      <c r="O1115" s="3"/>
      <c r="P1115" s="4"/>
      <c r="Q1115" s="4"/>
    </row>
    <row r="1116">
      <c r="D1116" s="1"/>
      <c r="N1116" s="3"/>
      <c r="O1116" s="3"/>
      <c r="P1116" s="4"/>
      <c r="Q1116" s="4"/>
    </row>
    <row r="1117">
      <c r="D1117" s="1"/>
      <c r="N1117" s="3"/>
      <c r="O1117" s="3"/>
      <c r="P1117" s="4"/>
      <c r="Q1117" s="4"/>
    </row>
    <row r="1118">
      <c r="D1118" s="1"/>
      <c r="N1118" s="3"/>
      <c r="O1118" s="3"/>
      <c r="P1118" s="4"/>
      <c r="Q1118" s="4"/>
    </row>
    <row r="1119">
      <c r="D1119" s="1"/>
      <c r="N1119" s="3"/>
      <c r="O1119" s="3"/>
      <c r="P1119" s="4"/>
      <c r="Q1119" s="4"/>
    </row>
    <row r="1120">
      <c r="D1120" s="1"/>
      <c r="N1120" s="3"/>
      <c r="O1120" s="3"/>
      <c r="P1120" s="4"/>
      <c r="Q1120" s="4"/>
    </row>
    <row r="1121">
      <c r="D1121" s="1"/>
      <c r="N1121" s="3"/>
      <c r="O1121" s="3"/>
      <c r="P1121" s="4"/>
      <c r="Q1121" s="4"/>
    </row>
    <row r="1122">
      <c r="D1122" s="1"/>
      <c r="N1122" s="3"/>
      <c r="O1122" s="3"/>
      <c r="P1122" s="4"/>
      <c r="Q1122" s="4"/>
    </row>
    <row r="1123">
      <c r="D1123" s="1"/>
      <c r="N1123" s="3"/>
      <c r="O1123" s="3"/>
      <c r="P1123" s="4"/>
      <c r="Q1123" s="4"/>
    </row>
    <row r="1124">
      <c r="D1124" s="1"/>
      <c r="N1124" s="3"/>
      <c r="O1124" s="3"/>
      <c r="P1124" s="4"/>
      <c r="Q1124" s="4"/>
    </row>
    <row r="1125">
      <c r="D1125" s="1"/>
      <c r="N1125" s="3"/>
      <c r="O1125" s="3"/>
      <c r="P1125" s="4"/>
      <c r="Q1125" s="4"/>
    </row>
    <row r="1126">
      <c r="D1126" s="1"/>
      <c r="N1126" s="3"/>
      <c r="O1126" s="3"/>
      <c r="P1126" s="4"/>
      <c r="Q1126" s="4"/>
    </row>
    <row r="1127">
      <c r="D1127" s="1"/>
      <c r="N1127" s="3"/>
      <c r="O1127" s="3"/>
      <c r="P1127" s="4"/>
      <c r="Q1127" s="4"/>
    </row>
    <row r="1128">
      <c r="D1128" s="1"/>
      <c r="N1128" s="3"/>
      <c r="O1128" s="3"/>
      <c r="P1128" s="4"/>
      <c r="Q1128" s="4"/>
    </row>
    <row r="1129">
      <c r="D1129" s="1"/>
      <c r="N1129" s="3"/>
      <c r="O1129" s="3"/>
      <c r="P1129" s="4"/>
      <c r="Q1129" s="4"/>
    </row>
    <row r="1130">
      <c r="D1130" s="1"/>
      <c r="N1130" s="3"/>
      <c r="O1130" s="3"/>
      <c r="P1130" s="4"/>
      <c r="Q1130" s="4"/>
    </row>
    <row r="1131">
      <c r="D1131" s="1"/>
      <c r="N1131" s="3"/>
      <c r="O1131" s="3"/>
      <c r="P1131" s="4"/>
      <c r="Q1131" s="4"/>
    </row>
    <row r="1132">
      <c r="D1132" s="1"/>
      <c r="N1132" s="3"/>
      <c r="O1132" s="3"/>
      <c r="P1132" s="4"/>
      <c r="Q1132" s="4"/>
    </row>
    <row r="1133">
      <c r="D1133" s="1"/>
      <c r="N1133" s="3"/>
      <c r="O1133" s="3"/>
      <c r="P1133" s="4"/>
      <c r="Q1133" s="4"/>
    </row>
    <row r="1134">
      <c r="D1134" s="1"/>
      <c r="N1134" s="3"/>
      <c r="O1134" s="3"/>
      <c r="P1134" s="4"/>
      <c r="Q1134" s="4"/>
    </row>
    <row r="1135">
      <c r="D1135" s="1"/>
      <c r="N1135" s="3"/>
      <c r="O1135" s="3"/>
      <c r="P1135" s="4"/>
      <c r="Q1135" s="4"/>
    </row>
    <row r="1136">
      <c r="D1136" s="1"/>
      <c r="N1136" s="3"/>
      <c r="O1136" s="3"/>
      <c r="P1136" s="4"/>
      <c r="Q1136" s="4"/>
    </row>
    <row r="1137">
      <c r="D1137" s="1"/>
      <c r="N1137" s="3"/>
      <c r="O1137" s="3"/>
      <c r="P1137" s="4"/>
      <c r="Q1137" s="4"/>
    </row>
    <row r="1138">
      <c r="D1138" s="1"/>
      <c r="N1138" s="3"/>
      <c r="O1138" s="3"/>
      <c r="P1138" s="4"/>
      <c r="Q1138" s="4"/>
    </row>
    <row r="1139">
      <c r="D1139" s="1"/>
      <c r="N1139" s="3"/>
      <c r="O1139" s="3"/>
      <c r="P1139" s="4"/>
      <c r="Q1139" s="4"/>
    </row>
    <row r="1140">
      <c r="D1140" s="1"/>
      <c r="N1140" s="3"/>
      <c r="O1140" s="3"/>
      <c r="P1140" s="4"/>
      <c r="Q1140" s="4"/>
    </row>
    <row r="1141">
      <c r="D1141" s="1"/>
      <c r="N1141" s="3"/>
      <c r="O1141" s="3"/>
      <c r="P1141" s="4"/>
      <c r="Q1141" s="4"/>
    </row>
    <row r="1142">
      <c r="D1142" s="1"/>
      <c r="N1142" s="3"/>
      <c r="O1142" s="3"/>
      <c r="P1142" s="4"/>
      <c r="Q1142" s="4"/>
    </row>
    <row r="1143">
      <c r="D1143" s="1"/>
      <c r="N1143" s="3"/>
      <c r="O1143" s="3"/>
      <c r="P1143" s="4"/>
      <c r="Q1143" s="4"/>
    </row>
    <row r="1144">
      <c r="D1144" s="1"/>
      <c r="N1144" s="3"/>
      <c r="O1144" s="3"/>
      <c r="P1144" s="4"/>
      <c r="Q1144" s="4"/>
    </row>
    <row r="1145">
      <c r="D1145" s="1"/>
      <c r="N1145" s="3"/>
      <c r="O1145" s="3"/>
      <c r="P1145" s="4"/>
      <c r="Q1145" s="4"/>
    </row>
    <row r="1146">
      <c r="D1146" s="1"/>
      <c r="N1146" s="3"/>
      <c r="O1146" s="3"/>
      <c r="P1146" s="4"/>
      <c r="Q1146" s="4"/>
    </row>
    <row r="1147">
      <c r="D1147" s="1"/>
      <c r="N1147" s="3"/>
      <c r="O1147" s="3"/>
      <c r="P1147" s="4"/>
      <c r="Q1147" s="4"/>
    </row>
    <row r="1148">
      <c r="D1148" s="1"/>
      <c r="N1148" s="3"/>
      <c r="O1148" s="3"/>
      <c r="P1148" s="4"/>
      <c r="Q1148" s="4"/>
    </row>
    <row r="1149">
      <c r="D1149" s="1"/>
      <c r="N1149" s="3"/>
      <c r="O1149" s="3"/>
      <c r="P1149" s="4"/>
      <c r="Q1149" s="4"/>
    </row>
    <row r="1150">
      <c r="D1150" s="1"/>
      <c r="N1150" s="3"/>
      <c r="O1150" s="3"/>
      <c r="P1150" s="4"/>
      <c r="Q1150" s="4"/>
    </row>
    <row r="1151">
      <c r="D1151" s="1"/>
      <c r="N1151" s="3"/>
      <c r="O1151" s="3"/>
      <c r="P1151" s="4"/>
      <c r="Q1151" s="4"/>
    </row>
    <row r="1152">
      <c r="D1152" s="1"/>
      <c r="N1152" s="3"/>
      <c r="O1152" s="3"/>
      <c r="P1152" s="4"/>
      <c r="Q1152" s="4"/>
    </row>
    <row r="1153">
      <c r="D1153" s="1"/>
      <c r="N1153" s="3"/>
      <c r="O1153" s="3"/>
      <c r="P1153" s="4"/>
      <c r="Q1153" s="4"/>
    </row>
    <row r="1154">
      <c r="D1154" s="1"/>
      <c r="N1154" s="3"/>
      <c r="O1154" s="3"/>
      <c r="P1154" s="4"/>
      <c r="Q1154" s="4"/>
    </row>
    <row r="1155">
      <c r="D1155" s="1"/>
      <c r="N1155" s="3"/>
      <c r="O1155" s="3"/>
      <c r="P1155" s="4"/>
      <c r="Q1155" s="4"/>
    </row>
    <row r="1156">
      <c r="D1156" s="1"/>
      <c r="N1156" s="3"/>
      <c r="O1156" s="3"/>
      <c r="P1156" s="4"/>
      <c r="Q1156" s="4"/>
    </row>
    <row r="1157">
      <c r="D1157" s="1"/>
      <c r="N1157" s="3"/>
      <c r="O1157" s="3"/>
      <c r="P1157" s="4"/>
      <c r="Q1157" s="4"/>
    </row>
    <row r="1158">
      <c r="D1158" s="1"/>
      <c r="N1158" s="3"/>
      <c r="O1158" s="3"/>
      <c r="P1158" s="4"/>
      <c r="Q1158" s="4"/>
    </row>
    <row r="1159">
      <c r="D1159" s="1"/>
      <c r="N1159" s="3"/>
      <c r="O1159" s="3"/>
      <c r="P1159" s="4"/>
      <c r="Q1159" s="4"/>
    </row>
    <row r="1160">
      <c r="D1160" s="1"/>
      <c r="N1160" s="3"/>
      <c r="O1160" s="3"/>
      <c r="P1160" s="4"/>
      <c r="Q1160" s="4"/>
    </row>
    <row r="1161">
      <c r="D1161" s="1"/>
      <c r="N1161" s="3"/>
      <c r="O1161" s="3"/>
      <c r="P1161" s="4"/>
      <c r="Q1161" s="4"/>
    </row>
    <row r="1162">
      <c r="D1162" s="1"/>
      <c r="N1162" s="3"/>
      <c r="O1162" s="3"/>
      <c r="P1162" s="4"/>
      <c r="Q1162" s="4"/>
    </row>
  </sheetData>
  <hyperlinks>
    <hyperlink r:id="rId1" ref="N12"/>
    <hyperlink r:id="rId2" ref="N13"/>
    <hyperlink r:id="rId3" ref="N19"/>
    <hyperlink r:id="rId4" ref="N20"/>
    <hyperlink r:id="rId5" ref="N21"/>
    <hyperlink r:id="rId6" ref="O26"/>
    <hyperlink r:id="rId7" ref="Q26"/>
    <hyperlink r:id="rId8" ref="O27"/>
    <hyperlink r:id="rId9" ref="Q27"/>
    <hyperlink r:id="rId10" ref="N28"/>
    <hyperlink r:id="rId11" ref="N29"/>
    <hyperlink r:id="rId12" ref="N30"/>
    <hyperlink r:id="rId13" ref="P30"/>
    <hyperlink r:id="rId14" ref="N35"/>
    <hyperlink r:id="rId15" ref="N49"/>
    <hyperlink r:id="rId16" ref="N50"/>
    <hyperlink r:id="rId17" ref="N68"/>
    <hyperlink r:id="rId18" ref="N69"/>
    <hyperlink r:id="rId19" ref="N70"/>
    <hyperlink r:id="rId20" ref="N77"/>
    <hyperlink r:id="rId21" ref="N79"/>
    <hyperlink r:id="rId22" ref="N80"/>
    <hyperlink r:id="rId23" ref="N81"/>
    <hyperlink r:id="rId24" ref="N82"/>
    <hyperlink r:id="rId25" ref="N93"/>
    <hyperlink r:id="rId26" ref="N94"/>
    <hyperlink r:id="rId27" ref="N95"/>
    <hyperlink r:id="rId28" ref="N103"/>
    <hyperlink r:id="rId29" ref="N121"/>
    <hyperlink r:id="rId30" ref="N122"/>
    <hyperlink r:id="rId31" ref="N123"/>
    <hyperlink r:id="rId32" ref="N124"/>
    <hyperlink r:id="rId33" ref="N126"/>
    <hyperlink r:id="rId34" ref="N188"/>
    <hyperlink r:id="rId35" ref="N189"/>
    <hyperlink r:id="rId36" ref="N190"/>
    <hyperlink r:id="rId37" ref="N199"/>
    <hyperlink r:id="rId38" ref="N203"/>
    <hyperlink r:id="rId39" ref="N204"/>
    <hyperlink r:id="rId40" ref="N205"/>
    <hyperlink r:id="rId41" ref="N206"/>
    <hyperlink r:id="rId42" ref="N208"/>
    <hyperlink r:id="rId43" ref="N222"/>
    <hyperlink r:id="rId44" ref="N223"/>
    <hyperlink r:id="rId45" ref="N264"/>
    <hyperlink r:id="rId46" ref="N265"/>
    <hyperlink r:id="rId47" ref="N268"/>
    <hyperlink r:id="rId48" ref="N273"/>
    <hyperlink r:id="rId49" ref="N276"/>
    <hyperlink r:id="rId50" ref="N279"/>
    <hyperlink r:id="rId51" ref="N280"/>
    <hyperlink r:id="rId52" ref="N282"/>
    <hyperlink r:id="rId53" ref="N284"/>
    <hyperlink r:id="rId54" ref="N286"/>
    <hyperlink r:id="rId55" ref="N288"/>
    <hyperlink r:id="rId56" ref="N290"/>
    <hyperlink r:id="rId57" ref="N292"/>
    <hyperlink r:id="rId58" ref="N294"/>
    <hyperlink r:id="rId59" ref="N296"/>
  </hyperlinks>
  <drawing r:id="rId60"/>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0"/>
  <cols>
    <col customWidth="1" min="3" max="3" width="11.29"/>
    <col customWidth="1" min="4" max="4" width="4.71"/>
    <col customWidth="1" min="5" max="5" width="9.14"/>
    <col customWidth="1" min="7" max="7" width="6.86"/>
    <col customWidth="1" min="8" max="8" width="4.29"/>
    <col customWidth="1" min="9" max="9" width="4.14"/>
    <col customWidth="1" min="10" max="10" width="5.29"/>
    <col customWidth="1" min="11" max="11" width="16.0"/>
    <col customWidth="1" min="13" max="13" width="4.86"/>
    <col customWidth="1" min="14" max="14" width="6.29"/>
    <col customWidth="1" min="15" max="15" width="5.43"/>
    <col customWidth="1" min="16" max="16" width="12.86"/>
    <col customWidth="1" min="17" max="17" width="6.86"/>
    <col customWidth="1" min="19" max="19" width="5.29"/>
  </cols>
  <sheetData>
    <row r="1">
      <c r="A1" s="5"/>
      <c r="B1" s="5"/>
      <c r="C1" s="8"/>
      <c r="D1" s="8"/>
      <c r="E1" s="5"/>
      <c r="F1" s="12"/>
      <c r="G1" s="14"/>
    </row>
    <row r="2">
      <c r="A2" s="5"/>
      <c r="B2" s="16" t="s">
        <v>6</v>
      </c>
      <c r="C2" s="8" t="s">
        <v>7</v>
      </c>
      <c r="D2" s="8" t="s">
        <v>8</v>
      </c>
      <c r="E2" s="5" t="s">
        <v>9</v>
      </c>
      <c r="F2" s="19" t="s">
        <v>10</v>
      </c>
      <c r="G2" s="21" t="s">
        <v>7</v>
      </c>
    </row>
    <row r="3">
      <c r="A3" s="23" t="s">
        <v>14</v>
      </c>
      <c r="B3" s="23" t="s">
        <v>17</v>
      </c>
      <c r="C3" s="20"/>
      <c r="D3" s="20"/>
      <c r="E3" s="20"/>
      <c r="F3" s="20"/>
      <c r="G3" s="25"/>
      <c r="H3" s="20"/>
      <c r="I3" s="20"/>
      <c r="J3" s="20"/>
      <c r="K3" s="20"/>
    </row>
    <row r="4">
      <c r="A4" s="23" t="s">
        <v>19</v>
      </c>
      <c r="B4" s="23">
        <v>48.0</v>
      </c>
      <c r="C4" s="30">
        <v>16.0</v>
      </c>
      <c r="D4" s="30"/>
      <c r="E4" s="30">
        <v>2.0</v>
      </c>
      <c r="F4" s="20"/>
      <c r="G4" s="25"/>
      <c r="H4" s="20"/>
      <c r="I4" s="20"/>
      <c r="J4" s="20"/>
      <c r="K4" s="20"/>
    </row>
    <row r="5">
      <c r="A5" s="23" t="s">
        <v>22</v>
      </c>
      <c r="B5" s="23">
        <v>48.0</v>
      </c>
      <c r="C5" s="30">
        <v>22.0</v>
      </c>
      <c r="D5" s="20"/>
      <c r="E5" s="30">
        <v>1.0</v>
      </c>
      <c r="F5" s="20"/>
      <c r="G5" s="25"/>
      <c r="H5" s="20"/>
      <c r="I5" s="20"/>
      <c r="J5" s="20"/>
      <c r="K5" s="30" t="s">
        <v>25</v>
      </c>
    </row>
    <row r="6">
      <c r="A6" s="23" t="s">
        <v>26</v>
      </c>
      <c r="B6" s="23">
        <v>16.0</v>
      </c>
      <c r="C6" s="30">
        <v>22.0</v>
      </c>
      <c r="D6" s="20"/>
      <c r="E6" s="30">
        <v>2.0</v>
      </c>
      <c r="F6" s="20"/>
      <c r="G6" s="25"/>
      <c r="H6" s="20"/>
      <c r="I6" s="20"/>
      <c r="J6" s="20"/>
      <c r="K6" s="60" t="s">
        <v>30</v>
      </c>
    </row>
    <row r="7">
      <c r="A7" s="23" t="s">
        <v>42</v>
      </c>
      <c r="B7" s="63"/>
      <c r="C7" s="20"/>
      <c r="D7" s="20"/>
      <c r="E7" s="30">
        <v>2.0</v>
      </c>
      <c r="F7" s="20"/>
      <c r="G7" s="25"/>
      <c r="H7" s="20"/>
      <c r="I7" s="20"/>
      <c r="J7" s="20"/>
      <c r="K7" s="20"/>
    </row>
    <row r="8">
      <c r="A8" s="63"/>
      <c r="B8" s="63"/>
      <c r="C8" s="20"/>
      <c r="D8" s="20"/>
      <c r="E8" s="20"/>
      <c r="F8" s="20"/>
      <c r="G8" s="25"/>
      <c r="H8" s="20"/>
      <c r="I8" s="20"/>
      <c r="J8" s="20"/>
      <c r="K8" s="20"/>
    </row>
    <row r="9">
      <c r="A9" s="23" t="s">
        <v>14</v>
      </c>
      <c r="B9" s="23" t="s">
        <v>44</v>
      </c>
      <c r="C9" s="20"/>
      <c r="D9" s="20"/>
      <c r="E9" s="20"/>
      <c r="F9" s="20"/>
      <c r="G9" s="25"/>
      <c r="H9" s="20"/>
      <c r="I9" s="20"/>
      <c r="J9" s="20"/>
      <c r="K9" s="20"/>
    </row>
    <row r="10">
      <c r="A10" s="23" t="s">
        <v>19</v>
      </c>
      <c r="B10" s="23">
        <v>48.0</v>
      </c>
      <c r="C10" s="30">
        <v>22.0</v>
      </c>
      <c r="D10" s="30"/>
      <c r="E10" s="30">
        <v>2.0</v>
      </c>
      <c r="F10" s="20"/>
      <c r="G10" s="25"/>
      <c r="H10" s="20"/>
      <c r="I10" s="20"/>
      <c r="J10" s="20"/>
      <c r="K10" s="20"/>
    </row>
    <row r="11">
      <c r="A11" s="23" t="s">
        <v>22</v>
      </c>
      <c r="B11" s="23">
        <v>48.0</v>
      </c>
      <c r="C11" s="30">
        <v>22.0</v>
      </c>
      <c r="D11" s="20"/>
      <c r="E11" s="30">
        <v>1.0</v>
      </c>
      <c r="F11" s="20"/>
      <c r="G11" s="25"/>
      <c r="H11" s="20"/>
      <c r="I11" s="20"/>
      <c r="J11" s="20"/>
      <c r="K11" s="20"/>
    </row>
    <row r="12">
      <c r="A12" s="23" t="s">
        <v>26</v>
      </c>
      <c r="B12" s="23">
        <v>22.0</v>
      </c>
      <c r="C12" s="30">
        <v>22.0</v>
      </c>
      <c r="D12" s="20"/>
      <c r="E12" s="30">
        <v>2.0</v>
      </c>
      <c r="F12" s="20"/>
      <c r="G12" s="25"/>
      <c r="H12" s="20"/>
      <c r="I12" s="20"/>
      <c r="J12" s="20"/>
      <c r="K12" s="20"/>
    </row>
    <row r="13">
      <c r="A13" s="23" t="s">
        <v>42</v>
      </c>
      <c r="B13" s="63"/>
      <c r="C13" s="20"/>
      <c r="D13" s="20"/>
      <c r="E13" s="30">
        <v>2.0</v>
      </c>
      <c r="F13" s="20"/>
      <c r="G13" s="25"/>
      <c r="H13" s="20"/>
      <c r="I13" s="20"/>
      <c r="J13" s="20"/>
      <c r="K13" s="20"/>
    </row>
    <row r="14">
      <c r="A14" s="63"/>
      <c r="B14" s="63"/>
      <c r="C14" s="20"/>
      <c r="D14" s="20"/>
      <c r="E14" s="20"/>
      <c r="F14" s="20"/>
      <c r="G14" s="25"/>
      <c r="H14" s="20"/>
      <c r="I14" s="20"/>
      <c r="J14" s="20"/>
      <c r="K14" s="20"/>
    </row>
    <row r="15">
      <c r="A15" s="23" t="s">
        <v>14</v>
      </c>
      <c r="B15" s="23" t="s">
        <v>49</v>
      </c>
      <c r="C15" s="20"/>
      <c r="D15" s="20"/>
      <c r="E15" s="20"/>
      <c r="F15" s="20"/>
      <c r="G15" s="25"/>
      <c r="H15" s="20"/>
      <c r="I15" s="20"/>
      <c r="J15" s="20"/>
      <c r="K15" s="20"/>
    </row>
    <row r="16">
      <c r="A16" s="23" t="s">
        <v>19</v>
      </c>
      <c r="B16" s="23">
        <v>48.0</v>
      </c>
      <c r="C16" s="30">
        <v>10.0</v>
      </c>
      <c r="D16" s="30"/>
      <c r="E16" s="30">
        <v>2.0</v>
      </c>
      <c r="F16" s="20"/>
      <c r="G16" s="25"/>
      <c r="H16" s="20"/>
      <c r="I16" s="20"/>
      <c r="J16" s="20"/>
      <c r="K16" s="20"/>
    </row>
    <row r="17">
      <c r="A17" s="23" t="s">
        <v>22</v>
      </c>
      <c r="B17" s="23">
        <v>48.0</v>
      </c>
      <c r="C17" s="30">
        <v>22.0</v>
      </c>
      <c r="D17" s="20"/>
      <c r="E17" s="30">
        <v>1.0</v>
      </c>
      <c r="F17" s="20"/>
      <c r="G17" s="25"/>
      <c r="H17" s="20"/>
      <c r="I17" s="20"/>
      <c r="J17" s="20"/>
      <c r="K17" s="20"/>
    </row>
    <row r="18">
      <c r="A18" s="23" t="s">
        <v>26</v>
      </c>
      <c r="B18" s="23">
        <v>22.0</v>
      </c>
      <c r="C18" s="30">
        <v>10.0</v>
      </c>
      <c r="D18" s="20"/>
      <c r="E18" s="30">
        <v>2.0</v>
      </c>
      <c r="F18" s="20"/>
      <c r="G18" s="25"/>
      <c r="H18" s="20"/>
      <c r="I18" s="20"/>
      <c r="J18" s="20"/>
      <c r="K18" s="20"/>
    </row>
    <row r="19">
      <c r="A19" s="23" t="s">
        <v>42</v>
      </c>
      <c r="B19" s="63"/>
      <c r="C19" s="20"/>
      <c r="D19" s="20"/>
      <c r="E19" s="30">
        <v>2.0</v>
      </c>
      <c r="F19" s="20"/>
      <c r="G19" s="25"/>
      <c r="H19" s="20"/>
      <c r="I19" s="20"/>
      <c r="J19" s="20"/>
      <c r="K19" s="20"/>
    </row>
    <row r="20">
      <c r="A20" s="63"/>
      <c r="B20" s="63"/>
      <c r="C20" s="20"/>
      <c r="D20" s="20"/>
      <c r="E20" s="20"/>
      <c r="F20" s="20"/>
      <c r="G20" s="25"/>
      <c r="H20" s="20"/>
      <c r="I20" s="20"/>
      <c r="J20" s="20"/>
      <c r="K20" s="20"/>
    </row>
    <row r="21">
      <c r="A21" s="23" t="s">
        <v>14</v>
      </c>
      <c r="B21" s="23" t="s">
        <v>53</v>
      </c>
      <c r="C21" s="20"/>
      <c r="D21" s="20"/>
      <c r="E21" s="20"/>
      <c r="F21" s="20"/>
      <c r="G21" s="25"/>
      <c r="H21" s="20"/>
      <c r="I21" s="20"/>
      <c r="J21" s="20"/>
      <c r="K21" s="20"/>
    </row>
    <row r="22">
      <c r="A22" s="23" t="s">
        <v>19</v>
      </c>
      <c r="B22" s="23">
        <v>48.0</v>
      </c>
      <c r="C22" s="30">
        <v>34.0</v>
      </c>
      <c r="D22" s="30"/>
      <c r="E22" s="30">
        <v>2.0</v>
      </c>
      <c r="F22" s="20"/>
      <c r="G22" s="25"/>
      <c r="H22" s="20"/>
      <c r="I22" s="20"/>
      <c r="J22" s="20"/>
      <c r="K22" s="20"/>
    </row>
    <row r="23">
      <c r="A23" s="23" t="s">
        <v>22</v>
      </c>
      <c r="B23" s="23">
        <v>48.0</v>
      </c>
      <c r="C23" s="30">
        <v>22.0</v>
      </c>
      <c r="D23" s="20"/>
      <c r="E23" s="30">
        <v>1.0</v>
      </c>
      <c r="F23" s="20"/>
      <c r="G23" s="25"/>
      <c r="H23" s="20"/>
      <c r="I23" s="20"/>
      <c r="J23" s="20"/>
      <c r="K23" s="20"/>
    </row>
    <row r="24">
      <c r="A24" s="23" t="s">
        <v>26</v>
      </c>
      <c r="B24" s="23">
        <v>34.0</v>
      </c>
      <c r="C24" s="30">
        <v>22.0</v>
      </c>
      <c r="D24" s="20"/>
      <c r="E24" s="30">
        <v>2.0</v>
      </c>
      <c r="F24" s="20"/>
      <c r="G24" s="25"/>
      <c r="H24" s="20"/>
      <c r="I24" s="20"/>
      <c r="J24" s="20"/>
      <c r="K24" s="20"/>
    </row>
    <row r="25">
      <c r="A25" s="23" t="s">
        <v>42</v>
      </c>
      <c r="B25" s="63"/>
      <c r="C25" s="20"/>
      <c r="D25" s="20"/>
      <c r="E25" s="30">
        <v>2.0</v>
      </c>
      <c r="F25" s="20"/>
      <c r="G25" s="25"/>
      <c r="H25" s="20"/>
      <c r="I25" s="20"/>
      <c r="J25" s="20"/>
      <c r="K25" s="20"/>
    </row>
    <row r="26">
      <c r="A26" s="63"/>
      <c r="B26" s="63"/>
      <c r="C26" s="20"/>
      <c r="D26" s="20"/>
      <c r="E26" s="20"/>
      <c r="F26" s="20"/>
      <c r="G26" s="25"/>
      <c r="H26" s="20"/>
      <c r="I26" s="20"/>
      <c r="J26" s="20"/>
      <c r="K26" s="20"/>
    </row>
    <row r="27">
      <c r="A27" s="23" t="s">
        <v>56</v>
      </c>
      <c r="B27" s="23" t="s">
        <v>44</v>
      </c>
      <c r="C27" s="20"/>
      <c r="D27" s="20"/>
      <c r="E27" s="20"/>
      <c r="F27" s="20"/>
      <c r="G27" s="25"/>
      <c r="H27" s="20"/>
      <c r="I27" s="20"/>
      <c r="J27" s="20"/>
      <c r="K27" s="20"/>
    </row>
    <row r="28">
      <c r="A28" s="23" t="s">
        <v>19</v>
      </c>
      <c r="B28" s="23">
        <v>96.0</v>
      </c>
      <c r="C28" s="30">
        <v>22.0</v>
      </c>
      <c r="D28" s="30"/>
      <c r="E28" s="30">
        <v>2.0</v>
      </c>
      <c r="F28" s="20"/>
      <c r="G28" s="25"/>
      <c r="H28" s="20"/>
      <c r="I28" s="20"/>
      <c r="J28" s="20"/>
      <c r="K28" s="20"/>
    </row>
    <row r="29">
      <c r="A29" s="23" t="s">
        <v>22</v>
      </c>
      <c r="B29" s="23">
        <v>96.0</v>
      </c>
      <c r="C29" s="30">
        <v>22.0</v>
      </c>
      <c r="D29" s="20"/>
      <c r="E29" s="30">
        <v>1.0</v>
      </c>
      <c r="F29" s="20"/>
      <c r="G29" s="25"/>
      <c r="H29" s="20"/>
      <c r="I29" s="20"/>
      <c r="J29" s="20"/>
      <c r="K29" s="20"/>
    </row>
    <row r="30">
      <c r="A30" s="23" t="s">
        <v>26</v>
      </c>
      <c r="B30" s="23">
        <v>22.0</v>
      </c>
      <c r="C30" s="30">
        <v>22.0</v>
      </c>
      <c r="D30" s="20"/>
      <c r="E30" s="30">
        <v>2.0</v>
      </c>
      <c r="F30" s="20"/>
      <c r="G30" s="25"/>
      <c r="H30" s="20"/>
      <c r="I30" s="20"/>
      <c r="J30" s="20"/>
      <c r="K30" s="20"/>
    </row>
    <row r="31">
      <c r="A31" s="23" t="s">
        <v>42</v>
      </c>
      <c r="B31" s="63"/>
      <c r="C31" s="20"/>
      <c r="D31" s="20"/>
      <c r="E31" s="30">
        <v>3.0</v>
      </c>
      <c r="F31" s="20"/>
      <c r="G31" s="25"/>
      <c r="H31" s="20"/>
      <c r="I31" s="20"/>
      <c r="J31" s="20"/>
      <c r="K31" s="20"/>
    </row>
    <row r="32">
      <c r="A32" s="23"/>
      <c r="B32" s="63"/>
      <c r="C32" s="20"/>
      <c r="D32" s="20"/>
      <c r="E32" s="20"/>
      <c r="F32" s="20"/>
      <c r="G32" s="25"/>
      <c r="H32" s="20"/>
      <c r="I32" s="20"/>
      <c r="J32" s="20"/>
      <c r="K32" s="20"/>
    </row>
    <row r="33">
      <c r="A33" s="23"/>
      <c r="B33" s="63"/>
      <c r="C33" s="20"/>
      <c r="D33" s="20"/>
      <c r="E33" s="20"/>
      <c r="F33" s="20"/>
      <c r="G33" s="25"/>
      <c r="H33" s="20"/>
      <c r="I33" s="20"/>
      <c r="J33" s="20"/>
      <c r="K33" s="20"/>
    </row>
    <row r="34">
      <c r="A34" s="23"/>
      <c r="B34" s="63"/>
      <c r="C34" s="20"/>
      <c r="D34" s="20"/>
      <c r="E34" s="20"/>
      <c r="F34" s="20"/>
      <c r="G34" s="25"/>
      <c r="H34" s="20"/>
      <c r="I34" s="20"/>
      <c r="J34" s="20"/>
      <c r="K34" s="20"/>
    </row>
    <row r="35">
      <c r="A35" s="23"/>
      <c r="B35" s="63"/>
      <c r="C35" s="20"/>
      <c r="D35" s="20"/>
      <c r="E35" s="20"/>
      <c r="F35" s="20"/>
      <c r="G35" s="25"/>
      <c r="H35" s="20"/>
      <c r="I35" s="20"/>
      <c r="J35" s="20"/>
      <c r="K35" s="20"/>
    </row>
    <row r="36">
      <c r="A36" s="23"/>
      <c r="B36" s="63"/>
      <c r="C36" s="20"/>
      <c r="D36" s="20"/>
      <c r="E36" s="20"/>
      <c r="F36" s="20"/>
      <c r="G36" s="25"/>
      <c r="H36" s="20"/>
      <c r="I36" s="20"/>
      <c r="J36" s="20"/>
      <c r="K36" s="20"/>
    </row>
    <row r="37">
      <c r="A37" s="23"/>
      <c r="B37" s="63"/>
      <c r="C37" s="20"/>
      <c r="D37" s="20"/>
      <c r="E37" s="20"/>
      <c r="F37" s="20"/>
      <c r="G37" s="25"/>
      <c r="H37" s="20"/>
      <c r="I37" s="20"/>
      <c r="J37" s="20"/>
      <c r="K37" s="20"/>
    </row>
    <row r="38">
      <c r="B38" s="63"/>
      <c r="C38" s="20"/>
      <c r="D38" s="20"/>
      <c r="E38" s="20"/>
      <c r="F38" s="20"/>
      <c r="G38" s="25"/>
      <c r="H38" s="20"/>
      <c r="I38" s="20"/>
      <c r="J38" s="20"/>
      <c r="K38" s="20"/>
    </row>
    <row r="39">
      <c r="A39" s="63"/>
      <c r="B39" s="63"/>
      <c r="C39" s="20"/>
      <c r="D39" s="20"/>
      <c r="E39" s="20"/>
      <c r="F39" s="20"/>
      <c r="G39" s="25"/>
      <c r="H39" s="20"/>
      <c r="I39" s="20"/>
      <c r="J39" s="20"/>
      <c r="K39" s="20"/>
    </row>
    <row r="40">
      <c r="A40" s="63"/>
      <c r="B40" s="63"/>
      <c r="C40" s="20"/>
      <c r="D40" s="20"/>
      <c r="E40" s="20"/>
      <c r="F40" s="20"/>
      <c r="G40" s="25"/>
      <c r="H40" s="20"/>
      <c r="I40" s="20"/>
      <c r="J40" s="20"/>
      <c r="K40" s="20"/>
    </row>
    <row r="41">
      <c r="A41" s="63"/>
      <c r="B41" s="63"/>
      <c r="C41" s="20"/>
      <c r="D41" s="20"/>
      <c r="E41" s="20"/>
      <c r="F41" s="20"/>
      <c r="G41" s="25"/>
      <c r="H41" s="20"/>
      <c r="I41" s="20"/>
      <c r="J41" s="20"/>
      <c r="K41" s="20"/>
    </row>
    <row r="42">
      <c r="A42" s="63"/>
      <c r="B42" s="63"/>
      <c r="C42" s="20"/>
      <c r="D42" s="20"/>
      <c r="E42" s="20"/>
      <c r="F42" s="20"/>
      <c r="G42" s="25"/>
      <c r="H42" s="20"/>
      <c r="I42" s="20"/>
      <c r="J42" s="20"/>
      <c r="K42" s="20"/>
    </row>
    <row r="43">
      <c r="A43" s="63"/>
      <c r="B43" s="63"/>
      <c r="C43" s="20"/>
      <c r="D43" s="20"/>
      <c r="E43" s="20"/>
      <c r="F43" s="20"/>
      <c r="G43" s="25"/>
      <c r="H43" s="20"/>
      <c r="I43" s="20"/>
      <c r="J43" s="20"/>
      <c r="K43" s="20"/>
    </row>
    <row r="44">
      <c r="A44" s="63"/>
      <c r="B44" s="63" t="s">
        <v>69</v>
      </c>
      <c r="C44" s="20"/>
      <c r="D44" s="20"/>
      <c r="E44" s="20"/>
      <c r="F44" s="20"/>
      <c r="G44" s="25"/>
      <c r="H44" s="20"/>
      <c r="I44" s="20"/>
      <c r="J44" s="20"/>
      <c r="K44" s="20"/>
    </row>
    <row r="45">
      <c r="A45" s="101"/>
      <c r="C45" s="20"/>
      <c r="D45" s="20"/>
      <c r="E45" s="20"/>
      <c r="F45" s="20"/>
      <c r="G45" s="25"/>
      <c r="H45" s="103"/>
      <c r="I45" s="103"/>
      <c r="J45" s="103"/>
      <c r="K45" s="20"/>
    </row>
    <row r="46">
      <c r="A46" s="101" t="s">
        <v>71</v>
      </c>
      <c r="B46" s="20">
        <v>16.5</v>
      </c>
      <c r="C46" s="20">
        <v>4.0</v>
      </c>
      <c r="D46" s="20">
        <v>4.0</v>
      </c>
      <c r="E46" s="101">
        <v>4.0</v>
      </c>
      <c r="F46" s="109">
        <f t="shared" ref="F46:F54" si="1">B46*E46</f>
        <v>66</v>
      </c>
      <c r="G46" s="110" t="s">
        <v>74</v>
      </c>
      <c r="H46" s="112"/>
      <c r="I46" s="103"/>
      <c r="J46" s="103"/>
      <c r="K46" s="20"/>
    </row>
    <row r="47">
      <c r="A47" s="30" t="s">
        <v>76</v>
      </c>
      <c r="B47" s="20">
        <v>16.0</v>
      </c>
      <c r="C47" s="20">
        <v>2.0</v>
      </c>
      <c r="D47" s="20">
        <v>4.0</v>
      </c>
      <c r="E47" s="101">
        <v>6.0</v>
      </c>
      <c r="F47" s="109">
        <f t="shared" si="1"/>
        <v>96</v>
      </c>
      <c r="G47" s="115" t="s">
        <v>77</v>
      </c>
      <c r="H47" s="112"/>
      <c r="I47" s="103"/>
      <c r="J47" s="103"/>
      <c r="K47" s="20"/>
    </row>
    <row r="48">
      <c r="A48" s="30" t="s">
        <v>79</v>
      </c>
      <c r="B48" s="20">
        <v>42.0</v>
      </c>
      <c r="C48" s="20">
        <v>2.0</v>
      </c>
      <c r="D48" s="20">
        <v>4.0</v>
      </c>
      <c r="E48" s="101">
        <v>3.0</v>
      </c>
      <c r="F48" s="109">
        <f t="shared" si="1"/>
        <v>126</v>
      </c>
      <c r="I48" s="103"/>
      <c r="J48" s="103"/>
      <c r="K48" s="20"/>
    </row>
    <row r="49">
      <c r="A49" s="30" t="s">
        <v>82</v>
      </c>
      <c r="B49" s="20">
        <v>45.0</v>
      </c>
      <c r="C49" s="20">
        <v>2.0</v>
      </c>
      <c r="D49" s="20">
        <v>4.0</v>
      </c>
      <c r="E49" s="101">
        <v>1.0</v>
      </c>
      <c r="F49" s="109">
        <f t="shared" si="1"/>
        <v>45</v>
      </c>
      <c r="I49" s="103"/>
      <c r="J49" s="103"/>
      <c r="K49" s="20"/>
    </row>
    <row r="50">
      <c r="A50" s="20" t="s">
        <v>83</v>
      </c>
      <c r="B50" s="20">
        <v>48.0</v>
      </c>
      <c r="C50" s="20">
        <v>2.0</v>
      </c>
      <c r="D50" s="20">
        <v>6.0</v>
      </c>
      <c r="E50" s="101">
        <v>2.0</v>
      </c>
      <c r="F50" s="109">
        <f t="shared" si="1"/>
        <v>96</v>
      </c>
      <c r="G50" s="120" t="s">
        <v>84</v>
      </c>
      <c r="H50" s="20"/>
      <c r="I50" s="103"/>
      <c r="J50" s="103"/>
      <c r="K50" s="20"/>
    </row>
    <row r="51">
      <c r="A51" s="20" t="s">
        <v>83</v>
      </c>
      <c r="B51" s="20">
        <v>48.0</v>
      </c>
      <c r="C51" s="20">
        <v>2.0</v>
      </c>
      <c r="D51" s="20">
        <v>8.0</v>
      </c>
      <c r="E51" s="101">
        <v>1.0</v>
      </c>
      <c r="F51" s="109">
        <f t="shared" si="1"/>
        <v>48</v>
      </c>
      <c r="G51" s="122" t="s">
        <v>86</v>
      </c>
      <c r="H51" s="20"/>
      <c r="I51" s="103"/>
      <c r="J51" s="103"/>
      <c r="K51" s="20"/>
    </row>
    <row r="52">
      <c r="A52" s="30" t="s">
        <v>87</v>
      </c>
      <c r="B52" s="123">
        <v>20.0</v>
      </c>
      <c r="C52" s="20">
        <v>2.0</v>
      </c>
      <c r="D52" s="125">
        <v>4.0</v>
      </c>
      <c r="E52" s="101">
        <v>2.0</v>
      </c>
      <c r="F52" s="109">
        <f t="shared" si="1"/>
        <v>40</v>
      </c>
      <c r="G52" s="126" t="s">
        <v>88</v>
      </c>
      <c r="H52" s="20"/>
      <c r="I52" s="103"/>
      <c r="J52" s="103"/>
      <c r="K52" s="20"/>
    </row>
    <row r="53">
      <c r="A53" s="127" t="s">
        <v>89</v>
      </c>
      <c r="B53" s="123">
        <v>7.0</v>
      </c>
      <c r="C53" s="20">
        <v>2.0</v>
      </c>
      <c r="D53" s="20">
        <v>4.0</v>
      </c>
      <c r="E53" s="101">
        <v>4.0</v>
      </c>
      <c r="F53" s="109">
        <f t="shared" si="1"/>
        <v>28</v>
      </c>
      <c r="G53" s="126" t="s">
        <v>88</v>
      </c>
      <c r="H53" s="20"/>
      <c r="I53" s="103"/>
      <c r="J53" s="103"/>
      <c r="K53" s="20"/>
    </row>
    <row r="54">
      <c r="A54" s="123" t="s">
        <v>91</v>
      </c>
      <c r="B54" s="123">
        <v>48.0</v>
      </c>
      <c r="C54" s="20">
        <v>2.0</v>
      </c>
      <c r="D54" s="20">
        <v>10.0</v>
      </c>
      <c r="E54" s="101">
        <v>1.0</v>
      </c>
      <c r="F54" s="109">
        <f t="shared" si="1"/>
        <v>48</v>
      </c>
      <c r="G54" s="122" t="s">
        <v>92</v>
      </c>
      <c r="H54" s="109">
        <v>0.5</v>
      </c>
      <c r="I54" s="103"/>
      <c r="J54" s="103"/>
      <c r="K54" s="20"/>
    </row>
    <row r="55">
      <c r="A55" s="129"/>
      <c r="B55" s="130" t="s">
        <v>95</v>
      </c>
      <c r="C55" s="131"/>
      <c r="D55" s="131"/>
      <c r="E55" s="131"/>
      <c r="F55" s="131"/>
      <c r="G55" s="132"/>
      <c r="H55" s="131"/>
      <c r="I55" s="131"/>
      <c r="J55" s="131"/>
      <c r="K55" s="131"/>
    </row>
    <row r="56">
      <c r="A56" s="20"/>
      <c r="B56" s="20" t="s">
        <v>97</v>
      </c>
      <c r="C56" s="20"/>
      <c r="D56" s="20"/>
      <c r="E56" s="20"/>
      <c r="F56" s="109" t="s">
        <v>98</v>
      </c>
      <c r="G56" s="25" t="s">
        <v>99</v>
      </c>
      <c r="H56" s="133" t="s">
        <v>100</v>
      </c>
      <c r="I56" s="25" t="s">
        <v>101</v>
      </c>
      <c r="J56" s="83" t="s">
        <v>102</v>
      </c>
      <c r="K56" s="134" t="s">
        <v>103</v>
      </c>
      <c r="L56" s="135" t="s">
        <v>104</v>
      </c>
    </row>
    <row r="57">
      <c r="A57" s="125"/>
      <c r="B57" s="125" t="s">
        <v>74</v>
      </c>
      <c r="C57" s="20"/>
      <c r="D57" s="20"/>
      <c r="E57" s="20"/>
      <c r="F57" s="137">
        <f>F46</f>
        <v>66</v>
      </c>
      <c r="G57" s="138">
        <f t="shared" ref="G57:G61" si="2">F57/12</f>
        <v>5.5</v>
      </c>
      <c r="H57" s="139">
        <f t="shared" ref="H57:H61" si="3">G57/8</f>
        <v>0.6875</v>
      </c>
      <c r="I57" s="138">
        <f t="shared" ref="I57:I61" si="4">G57/10</f>
        <v>0.55</v>
      </c>
      <c r="J57" s="76">
        <f t="shared" ref="J57:J61" si="5">G57/12</f>
        <v>0.4583333333</v>
      </c>
      <c r="K57" s="142">
        <v>1.0</v>
      </c>
      <c r="L57" s="143" t="s">
        <v>113</v>
      </c>
    </row>
    <row r="58">
      <c r="A58" s="20"/>
      <c r="B58" s="20" t="s">
        <v>114</v>
      </c>
      <c r="C58" s="20"/>
      <c r="D58" s="20"/>
      <c r="E58" s="20"/>
      <c r="F58" s="109">
        <f>F54</f>
        <v>48</v>
      </c>
      <c r="G58" s="138">
        <f t="shared" si="2"/>
        <v>4</v>
      </c>
      <c r="H58" s="139">
        <f t="shared" si="3"/>
        <v>0.5</v>
      </c>
      <c r="I58" s="138">
        <f t="shared" si="4"/>
        <v>0.4</v>
      </c>
      <c r="J58" s="76">
        <f t="shared" si="5"/>
        <v>0.3333333333</v>
      </c>
      <c r="K58" s="142">
        <v>0.5</v>
      </c>
      <c r="L58" s="145" t="s">
        <v>116</v>
      </c>
    </row>
    <row r="59">
      <c r="A59" s="20"/>
      <c r="B59" s="20" t="s">
        <v>77</v>
      </c>
      <c r="C59" s="20"/>
      <c r="D59" s="20"/>
      <c r="E59" s="20"/>
      <c r="F59" s="109">
        <f>F52+F53+F49+F48+F47</f>
        <v>335</v>
      </c>
      <c r="G59" s="138">
        <f t="shared" si="2"/>
        <v>27.91666667</v>
      </c>
      <c r="H59" s="139">
        <f t="shared" si="3"/>
        <v>3.489583333</v>
      </c>
      <c r="I59" s="138">
        <f t="shared" si="4"/>
        <v>2.791666667</v>
      </c>
      <c r="J59" s="76">
        <f t="shared" si="5"/>
        <v>2.326388889</v>
      </c>
      <c r="K59" s="142">
        <v>3.0</v>
      </c>
      <c r="L59" s="148" t="s">
        <v>119</v>
      </c>
    </row>
    <row r="60">
      <c r="A60" s="20"/>
      <c r="B60" s="20" t="s">
        <v>120</v>
      </c>
      <c r="C60" s="20"/>
      <c r="D60" s="20"/>
      <c r="E60" s="20"/>
      <c r="F60" s="109">
        <f t="shared" ref="F60:F61" si="6">F50</f>
        <v>96</v>
      </c>
      <c r="G60" s="138">
        <f t="shared" si="2"/>
        <v>8</v>
      </c>
      <c r="H60" s="139">
        <f t="shared" si="3"/>
        <v>1</v>
      </c>
      <c r="I60" s="138">
        <f t="shared" si="4"/>
        <v>0.8</v>
      </c>
      <c r="J60" s="76">
        <f t="shared" si="5"/>
        <v>0.6666666667</v>
      </c>
      <c r="K60" s="142">
        <v>1.0</v>
      </c>
      <c r="L60" s="149" t="s">
        <v>122</v>
      </c>
    </row>
    <row r="61">
      <c r="A61" s="150"/>
      <c r="B61" s="150" t="s">
        <v>123</v>
      </c>
      <c r="C61" s="20"/>
      <c r="D61" s="20"/>
      <c r="E61" s="20"/>
      <c r="F61" s="109">
        <f t="shared" si="6"/>
        <v>48</v>
      </c>
      <c r="G61" s="138">
        <f t="shared" si="2"/>
        <v>4</v>
      </c>
      <c r="H61" s="139">
        <f t="shared" si="3"/>
        <v>0.5</v>
      </c>
      <c r="I61" s="138">
        <f t="shared" si="4"/>
        <v>0.4</v>
      </c>
      <c r="J61" s="76">
        <f t="shared" si="5"/>
        <v>0.3333333333</v>
      </c>
      <c r="K61" s="151">
        <v>0.5</v>
      </c>
      <c r="L61" s="152" t="s">
        <v>129</v>
      </c>
    </row>
    <row r="62">
      <c r="A62" s="8"/>
      <c r="B62" s="8"/>
      <c r="C62" s="8"/>
      <c r="D62" s="8"/>
      <c r="E62" s="5"/>
      <c r="F62" s="12"/>
      <c r="G62" s="14"/>
      <c r="K62" s="44"/>
      <c r="L62" s="44" t="s">
        <v>130</v>
      </c>
    </row>
    <row r="63">
      <c r="A63" s="8"/>
      <c r="B63" s="8"/>
      <c r="C63" s="8"/>
      <c r="D63" s="8"/>
      <c r="E63" s="5"/>
      <c r="F63" s="12"/>
      <c r="G63" s="14"/>
      <c r="K63" s="44">
        <f>SUM(E46:E54)*2</f>
        <v>48</v>
      </c>
      <c r="L63" s="44" t="s">
        <v>131</v>
      </c>
    </row>
    <row r="64">
      <c r="A64" s="8"/>
      <c r="B64" s="8"/>
      <c r="C64" s="8"/>
      <c r="D64" s="8"/>
      <c r="E64" s="5"/>
      <c r="F64" s="12"/>
      <c r="G64" s="14"/>
      <c r="K64" s="44">
        <v>8.0</v>
      </c>
      <c r="L64" s="44" t="s">
        <v>132</v>
      </c>
      <c r="M64" s="155" t="s">
        <v>134</v>
      </c>
    </row>
    <row r="65">
      <c r="A65" s="156" t="s">
        <v>139</v>
      </c>
      <c r="C65" s="8"/>
      <c r="D65" s="8"/>
      <c r="E65" s="5"/>
      <c r="F65" s="12"/>
      <c r="G65" s="14" t="s">
        <v>99</v>
      </c>
      <c r="H65" s="157" t="s">
        <v>100</v>
      </c>
      <c r="I65" s="14" t="s">
        <v>101</v>
      </c>
      <c r="J65" s="44"/>
      <c r="K65" s="44"/>
    </row>
    <row r="66">
      <c r="A66" s="101" t="s">
        <v>71</v>
      </c>
      <c r="B66" s="8">
        <v>16.5</v>
      </c>
      <c r="C66" s="8">
        <v>4.0</v>
      </c>
      <c r="D66" s="8">
        <v>4.0</v>
      </c>
      <c r="E66" s="5">
        <v>4.0</v>
      </c>
      <c r="F66" s="12">
        <f t="shared" ref="F66:F72" si="7">B66*E66</f>
        <v>66</v>
      </c>
      <c r="G66" s="14">
        <f t="shared" ref="G66:G69" si="8">F66/12</f>
        <v>5.5</v>
      </c>
      <c r="H66" s="157">
        <f t="shared" ref="H66:H69" si="9">G66/8</f>
        <v>0.6875</v>
      </c>
      <c r="I66" s="14">
        <f t="shared" ref="I66:I69" si="10">G66/10</f>
        <v>0.55</v>
      </c>
      <c r="J66" s="83">
        <v>1.0</v>
      </c>
      <c r="K66" s="161" t="s">
        <v>74</v>
      </c>
    </row>
    <row r="67">
      <c r="A67" s="30" t="s">
        <v>76</v>
      </c>
      <c r="B67" s="8">
        <v>16.0</v>
      </c>
      <c r="C67" s="8">
        <v>2.0</v>
      </c>
      <c r="D67" s="8">
        <v>4.0</v>
      </c>
      <c r="E67" s="5">
        <v>6.0</v>
      </c>
      <c r="F67" s="12">
        <f t="shared" si="7"/>
        <v>96</v>
      </c>
      <c r="G67" s="14">
        <f t="shared" si="8"/>
        <v>8</v>
      </c>
      <c r="H67" s="157">
        <f t="shared" si="9"/>
        <v>1</v>
      </c>
      <c r="I67" s="14">
        <f t="shared" si="10"/>
        <v>0.8</v>
      </c>
      <c r="K67" s="163" t="s">
        <v>77</v>
      </c>
    </row>
    <row r="68">
      <c r="A68" s="30" t="s">
        <v>79</v>
      </c>
      <c r="B68" s="8">
        <v>42.0</v>
      </c>
      <c r="C68" s="8">
        <v>2.0</v>
      </c>
      <c r="D68" s="8">
        <v>4.0</v>
      </c>
      <c r="E68" s="5">
        <v>3.0</v>
      </c>
      <c r="F68" s="12">
        <f t="shared" si="7"/>
        <v>126</v>
      </c>
      <c r="G68" s="14">
        <f t="shared" si="8"/>
        <v>10.5</v>
      </c>
      <c r="H68" s="157">
        <f t="shared" si="9"/>
        <v>1.3125</v>
      </c>
      <c r="I68" s="14">
        <f t="shared" si="10"/>
        <v>1.05</v>
      </c>
    </row>
    <row r="69">
      <c r="A69" s="30" t="s">
        <v>82</v>
      </c>
      <c r="B69" s="8">
        <v>45.0</v>
      </c>
      <c r="C69" s="8">
        <v>2.0</v>
      </c>
      <c r="D69" s="8">
        <v>4.0</v>
      </c>
      <c r="E69" s="5">
        <v>1.0</v>
      </c>
      <c r="F69" s="12">
        <f t="shared" si="7"/>
        <v>45</v>
      </c>
      <c r="G69" s="14">
        <f t="shared" si="8"/>
        <v>3.75</v>
      </c>
      <c r="H69" s="157">
        <f t="shared" si="9"/>
        <v>0.46875</v>
      </c>
      <c r="I69" s="14">
        <f t="shared" si="10"/>
        <v>0.375</v>
      </c>
    </row>
    <row r="70">
      <c r="A70" s="20" t="s">
        <v>83</v>
      </c>
      <c r="B70" s="8">
        <v>48.0</v>
      </c>
      <c r="C70" s="8">
        <v>2.0</v>
      </c>
      <c r="D70" s="8">
        <v>6.0</v>
      </c>
      <c r="E70" s="5">
        <v>2.0</v>
      </c>
      <c r="F70" s="12">
        <f t="shared" si="7"/>
        <v>96</v>
      </c>
      <c r="G70" s="138">
        <f t="shared" ref="G70:G72" si="11">F70/12</f>
        <v>8</v>
      </c>
      <c r="H70" s="139">
        <f t="shared" ref="H70:H72" si="12">G70/8</f>
        <v>1</v>
      </c>
      <c r="I70" s="138">
        <f t="shared" ref="I70:I72" si="13">G70/10</f>
        <v>0.8</v>
      </c>
      <c r="K70" s="165" t="s">
        <v>84</v>
      </c>
    </row>
    <row r="71">
      <c r="A71" s="20" t="s">
        <v>83</v>
      </c>
      <c r="B71" s="8">
        <v>48.0</v>
      </c>
      <c r="C71" s="8">
        <v>2.0</v>
      </c>
      <c r="D71" s="8">
        <v>8.0</v>
      </c>
      <c r="E71" s="5">
        <v>1.0</v>
      </c>
      <c r="F71" s="12">
        <f t="shared" si="7"/>
        <v>48</v>
      </c>
      <c r="G71" s="138">
        <f t="shared" si="11"/>
        <v>4</v>
      </c>
      <c r="H71" s="139">
        <f t="shared" si="12"/>
        <v>0.5</v>
      </c>
      <c r="I71" s="138">
        <f t="shared" si="13"/>
        <v>0.4</v>
      </c>
      <c r="K71" s="166" t="s">
        <v>86</v>
      </c>
    </row>
    <row r="72">
      <c r="A72" s="167" t="s">
        <v>91</v>
      </c>
      <c r="B72" s="167">
        <v>48.0</v>
      </c>
      <c r="C72" s="8">
        <v>2.0</v>
      </c>
      <c r="D72" s="8">
        <v>10.0</v>
      </c>
      <c r="E72" s="5">
        <v>1.0</v>
      </c>
      <c r="F72" s="12">
        <f t="shared" si="7"/>
        <v>48</v>
      </c>
      <c r="G72" s="138">
        <f t="shared" si="11"/>
        <v>4</v>
      </c>
      <c r="H72" s="139">
        <f t="shared" si="12"/>
        <v>0.5</v>
      </c>
      <c r="I72" s="138">
        <f t="shared" si="13"/>
        <v>0.4</v>
      </c>
      <c r="K72" s="166" t="s">
        <v>92</v>
      </c>
    </row>
    <row r="73">
      <c r="A73" s="167"/>
      <c r="B73" s="170" t="s">
        <v>95</v>
      </c>
      <c r="C73" s="171"/>
      <c r="D73" s="171"/>
      <c r="E73" s="172"/>
      <c r="F73" s="173"/>
      <c r="G73" s="174"/>
      <c r="H73" s="175"/>
      <c r="I73" s="175"/>
      <c r="J73" s="175"/>
      <c r="K73" s="175"/>
    </row>
    <row r="74">
      <c r="A74" s="8"/>
      <c r="B74" s="8" t="s">
        <v>97</v>
      </c>
      <c r="C74" s="8"/>
      <c r="D74" s="8"/>
      <c r="E74" s="8"/>
      <c r="F74" s="12" t="s">
        <v>98</v>
      </c>
      <c r="G74" s="14" t="s">
        <v>99</v>
      </c>
      <c r="H74" s="157" t="s">
        <v>100</v>
      </c>
      <c r="I74" s="14" t="s">
        <v>101</v>
      </c>
      <c r="J74" s="80" t="s">
        <v>103</v>
      </c>
      <c r="K74" s="177" t="s">
        <v>104</v>
      </c>
    </row>
    <row r="75">
      <c r="A75" s="106"/>
      <c r="B75" s="106" t="s">
        <v>74</v>
      </c>
      <c r="C75" s="8"/>
      <c r="D75" s="8"/>
      <c r="E75" s="8"/>
      <c r="F75" s="178">
        <f>F66</f>
        <v>66</v>
      </c>
      <c r="G75" s="14">
        <f t="shared" ref="G75:G78" si="14">F75/12</f>
        <v>5.5</v>
      </c>
      <c r="H75" s="157">
        <f t="shared" ref="H75:H78" si="15">G75/8</f>
        <v>0.6875</v>
      </c>
      <c r="I75" s="14">
        <f t="shared" ref="I75:I78" si="16">G75/10</f>
        <v>0.55</v>
      </c>
      <c r="J75" s="80">
        <v>1.0</v>
      </c>
      <c r="K75" s="90" t="s">
        <v>113</v>
      </c>
    </row>
    <row r="76">
      <c r="A76" s="8"/>
      <c r="B76" s="8" t="s">
        <v>114</v>
      </c>
      <c r="C76" s="8"/>
      <c r="D76" s="8"/>
      <c r="E76" s="8"/>
      <c r="F76" s="12">
        <f>F72</f>
        <v>48</v>
      </c>
      <c r="G76" s="14">
        <f t="shared" si="14"/>
        <v>4</v>
      </c>
      <c r="H76" s="157">
        <f t="shared" si="15"/>
        <v>0.5</v>
      </c>
      <c r="I76" s="14">
        <f t="shared" si="16"/>
        <v>0.4</v>
      </c>
      <c r="J76" s="80">
        <v>0.5</v>
      </c>
      <c r="K76" s="179" t="s">
        <v>116</v>
      </c>
    </row>
    <row r="77">
      <c r="A77" s="8"/>
      <c r="B77" s="8" t="s">
        <v>77</v>
      </c>
      <c r="C77" s="8"/>
      <c r="D77" s="8"/>
      <c r="E77" s="8"/>
      <c r="F77" s="12">
        <f>F69+F68+F67</f>
        <v>267</v>
      </c>
      <c r="G77" s="14">
        <f t="shared" si="14"/>
        <v>22.25</v>
      </c>
      <c r="H77" s="157">
        <f t="shared" si="15"/>
        <v>2.78125</v>
      </c>
      <c r="I77" s="14">
        <f t="shared" si="16"/>
        <v>2.225</v>
      </c>
      <c r="J77" s="80">
        <v>3.0</v>
      </c>
      <c r="K77" s="181" t="s">
        <v>42</v>
      </c>
    </row>
    <row r="78">
      <c r="A78" s="8"/>
      <c r="B78" s="8" t="s">
        <v>120</v>
      </c>
      <c r="C78" s="8"/>
      <c r="D78" s="8"/>
      <c r="E78" s="8"/>
      <c r="F78" s="12">
        <f t="shared" ref="F78:F79" si="17">F70</f>
        <v>96</v>
      </c>
      <c r="G78" s="14">
        <f t="shared" si="14"/>
        <v>8</v>
      </c>
      <c r="H78" s="157">
        <f t="shared" si="15"/>
        <v>1</v>
      </c>
      <c r="I78" s="14">
        <f t="shared" si="16"/>
        <v>0.8</v>
      </c>
      <c r="J78" s="80">
        <v>1.0</v>
      </c>
      <c r="K78" s="165" t="s">
        <v>122</v>
      </c>
    </row>
    <row r="79">
      <c r="A79" s="150"/>
      <c r="B79" s="30" t="s">
        <v>114</v>
      </c>
      <c r="C79" s="20"/>
      <c r="D79" s="20"/>
      <c r="E79" s="20"/>
      <c r="F79" s="109">
        <f t="shared" si="17"/>
        <v>48</v>
      </c>
      <c r="G79" s="138">
        <f>F79/12</f>
        <v>4</v>
      </c>
      <c r="H79" s="139">
        <f>G79/8</f>
        <v>0.5</v>
      </c>
      <c r="I79" s="138">
        <f>G79/10</f>
        <v>0.4</v>
      </c>
      <c r="J79" s="151">
        <v>0.5</v>
      </c>
      <c r="K79" s="152" t="s">
        <v>129</v>
      </c>
      <c r="L79" s="44"/>
    </row>
    <row r="80">
      <c r="A80" s="8"/>
      <c r="B80" s="8"/>
      <c r="C80" s="8"/>
      <c r="D80" s="8"/>
      <c r="E80" s="8"/>
      <c r="F80" s="12"/>
      <c r="G80" s="14"/>
      <c r="H80" s="157"/>
      <c r="I80" s="14"/>
      <c r="J80" s="80"/>
      <c r="K80" s="44">
        <f>SUM(E65:E72)*2</f>
        <v>36</v>
      </c>
      <c r="L80" s="44" t="s">
        <v>131</v>
      </c>
    </row>
    <row r="81">
      <c r="A81" s="156" t="s">
        <v>172</v>
      </c>
      <c r="C81" s="8"/>
      <c r="D81" s="8"/>
      <c r="E81" s="5"/>
      <c r="F81" s="12"/>
      <c r="G81" s="14"/>
      <c r="H81" s="44"/>
      <c r="I81" s="44"/>
      <c r="J81" s="44"/>
      <c r="K81" s="44"/>
    </row>
    <row r="82">
      <c r="A82" s="5"/>
      <c r="B82" s="5" t="s">
        <v>71</v>
      </c>
      <c r="C82" s="8"/>
      <c r="D82" s="8"/>
      <c r="E82" s="5"/>
      <c r="F82" s="12"/>
      <c r="G82" s="14"/>
      <c r="K82" s="44"/>
    </row>
    <row r="83">
      <c r="A83" s="101" t="s">
        <v>71</v>
      </c>
      <c r="B83" s="8">
        <v>16.5</v>
      </c>
      <c r="C83" s="8">
        <v>4.0</v>
      </c>
      <c r="D83" s="8">
        <v>4.0</v>
      </c>
      <c r="E83" s="5">
        <v>4.0</v>
      </c>
      <c r="F83" s="12">
        <f t="shared" ref="F83:F88" si="18">B83*E83</f>
        <v>66</v>
      </c>
      <c r="G83" s="161" t="s">
        <v>74</v>
      </c>
      <c r="H83" s="190"/>
      <c r="K83" s="44"/>
    </row>
    <row r="84">
      <c r="A84" s="30" t="s">
        <v>76</v>
      </c>
      <c r="B84" s="8">
        <v>16.0</v>
      </c>
      <c r="C84" s="8">
        <v>2.0</v>
      </c>
      <c r="D84" s="8">
        <v>4.0</v>
      </c>
      <c r="E84" s="5">
        <v>6.0</v>
      </c>
      <c r="F84" s="12">
        <f t="shared" si="18"/>
        <v>96</v>
      </c>
      <c r="G84" s="163" t="s">
        <v>77</v>
      </c>
      <c r="H84" s="190"/>
      <c r="K84" s="44"/>
    </row>
    <row r="85">
      <c r="A85" s="30" t="s">
        <v>79</v>
      </c>
      <c r="B85" s="8">
        <v>42.0</v>
      </c>
      <c r="C85" s="8">
        <v>2.0</v>
      </c>
      <c r="D85" s="8">
        <v>4.0</v>
      </c>
      <c r="E85" s="5">
        <v>3.0</v>
      </c>
      <c r="F85" s="12">
        <f t="shared" si="18"/>
        <v>126</v>
      </c>
      <c r="K85" s="44"/>
    </row>
    <row r="86">
      <c r="A86" s="30" t="s">
        <v>82</v>
      </c>
      <c r="B86" s="8">
        <v>45.0</v>
      </c>
      <c r="C86" s="8">
        <v>2.0</v>
      </c>
      <c r="D86" s="8">
        <v>4.0</v>
      </c>
      <c r="E86" s="5">
        <v>1.0</v>
      </c>
      <c r="F86" s="12">
        <f t="shared" si="18"/>
        <v>45</v>
      </c>
      <c r="K86" s="44"/>
    </row>
    <row r="87">
      <c r="A87" s="8" t="s">
        <v>83</v>
      </c>
      <c r="B87" s="8">
        <v>48.0</v>
      </c>
      <c r="C87" s="8">
        <v>2.0</v>
      </c>
      <c r="D87" s="8">
        <v>6.0</v>
      </c>
      <c r="E87" s="5">
        <v>2.0</v>
      </c>
      <c r="F87" s="12">
        <f t="shared" si="18"/>
        <v>96</v>
      </c>
      <c r="G87" s="165" t="s">
        <v>84</v>
      </c>
      <c r="H87" s="44"/>
      <c r="K87" s="44"/>
    </row>
    <row r="88">
      <c r="A88" s="8" t="s">
        <v>83</v>
      </c>
      <c r="B88" s="8">
        <v>48.0</v>
      </c>
      <c r="C88" s="8">
        <v>2.0</v>
      </c>
      <c r="D88" s="8">
        <v>8.0</v>
      </c>
      <c r="E88" s="5">
        <v>1.0</v>
      </c>
      <c r="F88" s="12">
        <f t="shared" si="18"/>
        <v>48</v>
      </c>
      <c r="G88" s="166" t="s">
        <v>86</v>
      </c>
      <c r="H88" s="44"/>
      <c r="K88" s="44"/>
    </row>
    <row r="89">
      <c r="A89" s="167"/>
      <c r="B89" s="170" t="s">
        <v>95</v>
      </c>
      <c r="C89" s="171"/>
      <c r="D89" s="171"/>
      <c r="E89" s="172"/>
      <c r="F89" s="173"/>
      <c r="G89" s="174"/>
      <c r="H89" s="175"/>
      <c r="I89" s="175"/>
      <c r="J89" s="175"/>
      <c r="K89" s="175"/>
    </row>
    <row r="90">
      <c r="A90" s="8"/>
      <c r="B90" s="8" t="s">
        <v>97</v>
      </c>
      <c r="C90" s="8"/>
      <c r="D90" s="8"/>
      <c r="E90" s="8"/>
      <c r="F90" s="12" t="s">
        <v>98</v>
      </c>
      <c r="G90" s="14" t="s">
        <v>99</v>
      </c>
      <c r="H90" s="157" t="s">
        <v>100</v>
      </c>
      <c r="I90" s="14" t="s">
        <v>101</v>
      </c>
      <c r="J90" s="80" t="s">
        <v>103</v>
      </c>
      <c r="K90" s="177" t="s">
        <v>104</v>
      </c>
    </row>
    <row r="91">
      <c r="A91" s="106"/>
      <c r="B91" s="106" t="s">
        <v>74</v>
      </c>
      <c r="C91" s="8"/>
      <c r="D91" s="8"/>
      <c r="E91" s="8"/>
      <c r="F91" s="178">
        <f>F83</f>
        <v>66</v>
      </c>
      <c r="G91" s="14">
        <f t="shared" ref="G91:G94" si="19">F91/12</f>
        <v>5.5</v>
      </c>
      <c r="H91" s="157">
        <f t="shared" ref="H91:H94" si="20">G91/8</f>
        <v>0.6875</v>
      </c>
      <c r="I91" s="14">
        <f t="shared" ref="I91:I94" si="21">G91/10</f>
        <v>0.55</v>
      </c>
      <c r="J91" s="80">
        <v>1.0</v>
      </c>
      <c r="K91" s="90" t="s">
        <v>113</v>
      </c>
    </row>
    <row r="92">
      <c r="A92" s="8"/>
      <c r="B92" s="8" t="s">
        <v>77</v>
      </c>
      <c r="C92" s="8"/>
      <c r="D92" s="8"/>
      <c r="E92" s="8"/>
      <c r="F92" s="12">
        <f>F86+F85+F84</f>
        <v>267</v>
      </c>
      <c r="G92" s="14">
        <f t="shared" si="19"/>
        <v>22.25</v>
      </c>
      <c r="H92" s="157">
        <f t="shared" si="20"/>
        <v>2.78125</v>
      </c>
      <c r="I92" s="14">
        <f t="shared" si="21"/>
        <v>2.225</v>
      </c>
      <c r="J92" s="80">
        <v>3.0</v>
      </c>
      <c r="K92" s="181" t="s">
        <v>42</v>
      </c>
    </row>
    <row r="93">
      <c r="A93" s="8"/>
      <c r="B93" s="8" t="s">
        <v>120</v>
      </c>
      <c r="C93" s="8"/>
      <c r="D93" s="8"/>
      <c r="E93" s="8"/>
      <c r="F93" s="12">
        <f t="shared" ref="F93:F94" si="22">F87</f>
        <v>96</v>
      </c>
      <c r="G93" s="14">
        <f t="shared" si="19"/>
        <v>8</v>
      </c>
      <c r="H93" s="157">
        <f t="shared" si="20"/>
        <v>1</v>
      </c>
      <c r="I93" s="14">
        <f t="shared" si="21"/>
        <v>0.8</v>
      </c>
      <c r="J93" s="80">
        <v>1.0</v>
      </c>
      <c r="K93" s="165" t="s">
        <v>122</v>
      </c>
    </row>
    <row r="94">
      <c r="A94" s="198"/>
      <c r="B94" s="198" t="s">
        <v>123</v>
      </c>
      <c r="C94" s="8"/>
      <c r="D94" s="8"/>
      <c r="E94" s="8"/>
      <c r="F94" s="12">
        <f t="shared" si="22"/>
        <v>48</v>
      </c>
      <c r="G94" s="14">
        <f t="shared" si="19"/>
        <v>4</v>
      </c>
      <c r="H94" s="157">
        <f t="shared" si="20"/>
        <v>0.5</v>
      </c>
      <c r="I94" s="14">
        <f t="shared" si="21"/>
        <v>0.4</v>
      </c>
      <c r="J94" s="177">
        <v>0.5</v>
      </c>
      <c r="K94" s="51" t="s">
        <v>129</v>
      </c>
      <c r="L94" s="44"/>
    </row>
    <row r="95">
      <c r="A95" s="8"/>
      <c r="B95" s="8"/>
      <c r="C95" s="8"/>
      <c r="D95" s="8"/>
      <c r="E95" s="5"/>
      <c r="F95" s="12"/>
      <c r="G95" s="14"/>
      <c r="H95" s="44"/>
      <c r="I95" s="44"/>
      <c r="J95" s="44"/>
      <c r="K95" s="44">
        <f>SUM(E81:E88)*2</f>
        <v>34</v>
      </c>
      <c r="L95" s="44" t="s">
        <v>131</v>
      </c>
    </row>
    <row r="96">
      <c r="A96" s="200" t="s">
        <v>190</v>
      </c>
      <c r="B96" s="103"/>
      <c r="C96" s="20"/>
      <c r="D96" s="20"/>
      <c r="E96" s="20"/>
      <c r="F96" s="20"/>
      <c r="G96" s="25" t="s">
        <v>99</v>
      </c>
      <c r="H96" s="133" t="s">
        <v>100</v>
      </c>
      <c r="I96" s="25" t="s">
        <v>101</v>
      </c>
      <c r="J96" s="20" t="s">
        <v>102</v>
      </c>
      <c r="K96" s="103"/>
      <c r="L96" s="103"/>
      <c r="M96" s="103"/>
    </row>
    <row r="97">
      <c r="A97" s="20" t="s">
        <v>191</v>
      </c>
      <c r="B97" s="103">
        <v>46.0</v>
      </c>
      <c r="C97" s="20">
        <v>1.0</v>
      </c>
      <c r="D97" s="20">
        <v>6.0</v>
      </c>
      <c r="E97" s="101">
        <v>35.0</v>
      </c>
      <c r="F97" s="20">
        <f t="shared" ref="F97:F102" si="23">B97*E97</f>
        <v>1610</v>
      </c>
      <c r="G97" s="138">
        <f t="shared" ref="G97:G102" si="24">F97/12</f>
        <v>134.1666667</v>
      </c>
      <c r="H97" s="139">
        <f t="shared" ref="H97:H102" si="25">G97/8</f>
        <v>16.77083333</v>
      </c>
      <c r="I97" s="138">
        <f t="shared" ref="I97:I102" si="26">G97/10</f>
        <v>13.41666667</v>
      </c>
      <c r="J97" s="109">
        <f t="shared" ref="J97:J102" si="27">G97/12</f>
        <v>11.18055556</v>
      </c>
      <c r="K97" s="103"/>
      <c r="L97" s="103"/>
      <c r="M97" s="103"/>
    </row>
    <row r="98">
      <c r="A98" s="20" t="s">
        <v>19</v>
      </c>
      <c r="B98" s="103">
        <f>12*16</f>
        <v>192</v>
      </c>
      <c r="C98" s="20">
        <v>1.0</v>
      </c>
      <c r="D98" s="20">
        <v>6.0</v>
      </c>
      <c r="E98" s="20">
        <v>6.0</v>
      </c>
      <c r="F98" s="20">
        <f t="shared" si="23"/>
        <v>1152</v>
      </c>
      <c r="G98" s="138">
        <f t="shared" si="24"/>
        <v>96</v>
      </c>
      <c r="H98" s="139">
        <f t="shared" si="25"/>
        <v>12</v>
      </c>
      <c r="I98" s="138">
        <f t="shared" si="26"/>
        <v>9.6</v>
      </c>
      <c r="J98" s="109">
        <f t="shared" si="27"/>
        <v>8</v>
      </c>
      <c r="K98" s="103"/>
      <c r="L98" s="103"/>
      <c r="M98" s="103"/>
    </row>
    <row r="99">
      <c r="A99" s="20" t="s">
        <v>26</v>
      </c>
      <c r="B99" s="103">
        <v>46.0</v>
      </c>
      <c r="C99" s="20">
        <v>1.0</v>
      </c>
      <c r="D99" s="20">
        <v>6.0</v>
      </c>
      <c r="E99" s="20">
        <v>6.0</v>
      </c>
      <c r="F99" s="20">
        <f t="shared" si="23"/>
        <v>276</v>
      </c>
      <c r="G99" s="138">
        <f t="shared" si="24"/>
        <v>23</v>
      </c>
      <c r="H99" s="139">
        <f t="shared" si="25"/>
        <v>2.875</v>
      </c>
      <c r="I99" s="138">
        <f t="shared" si="26"/>
        <v>2.3</v>
      </c>
      <c r="J99" s="109">
        <f t="shared" si="27"/>
        <v>1.916666667</v>
      </c>
      <c r="K99" s="103"/>
      <c r="L99" s="103"/>
      <c r="M99" s="103"/>
    </row>
    <row r="100">
      <c r="A100" s="20" t="s">
        <v>205</v>
      </c>
      <c r="B100" s="103">
        <v>190.0</v>
      </c>
      <c r="C100" s="20">
        <v>2.0</v>
      </c>
      <c r="D100" s="20">
        <v>4.0</v>
      </c>
      <c r="E100" s="20">
        <v>3.0</v>
      </c>
      <c r="F100" s="20">
        <f t="shared" si="23"/>
        <v>570</v>
      </c>
      <c r="G100" s="138">
        <f t="shared" si="24"/>
        <v>47.5</v>
      </c>
      <c r="H100" s="139">
        <f t="shared" si="25"/>
        <v>5.9375</v>
      </c>
      <c r="I100" s="138">
        <f t="shared" si="26"/>
        <v>4.75</v>
      </c>
      <c r="J100" s="109">
        <f t="shared" si="27"/>
        <v>3.958333333</v>
      </c>
      <c r="K100" s="103"/>
      <c r="L100" s="103"/>
      <c r="M100" s="103"/>
    </row>
    <row r="101">
      <c r="A101" s="20" t="s">
        <v>209</v>
      </c>
      <c r="B101" s="103">
        <v>18.0</v>
      </c>
      <c r="C101" s="20">
        <v>4.0</v>
      </c>
      <c r="D101" s="20">
        <v>4.0</v>
      </c>
      <c r="E101" s="101">
        <v>10.0</v>
      </c>
      <c r="F101" s="20">
        <f t="shared" si="23"/>
        <v>180</v>
      </c>
      <c r="G101" s="138">
        <f t="shared" si="24"/>
        <v>15</v>
      </c>
      <c r="H101" s="139">
        <f t="shared" si="25"/>
        <v>1.875</v>
      </c>
      <c r="I101" s="138">
        <f t="shared" si="26"/>
        <v>1.5</v>
      </c>
      <c r="J101" s="109">
        <f t="shared" si="27"/>
        <v>1.25</v>
      </c>
      <c r="K101" s="103"/>
      <c r="L101" s="103"/>
      <c r="M101" s="103"/>
    </row>
    <row r="102">
      <c r="A102" s="20" t="s">
        <v>211</v>
      </c>
      <c r="B102" s="103">
        <v>17.0</v>
      </c>
      <c r="C102" s="20">
        <v>2.0</v>
      </c>
      <c r="D102" s="20">
        <v>4.0</v>
      </c>
      <c r="E102" s="101">
        <v>6.0</v>
      </c>
      <c r="F102" s="20">
        <f t="shared" si="23"/>
        <v>102</v>
      </c>
      <c r="G102" s="138">
        <f t="shared" si="24"/>
        <v>8.5</v>
      </c>
      <c r="H102" s="139">
        <f t="shared" si="25"/>
        <v>1.0625</v>
      </c>
      <c r="I102" s="138">
        <f t="shared" si="26"/>
        <v>0.85</v>
      </c>
      <c r="J102" s="109">
        <f t="shared" si="27"/>
        <v>0.7083333333</v>
      </c>
      <c r="K102" s="103"/>
      <c r="L102" s="103"/>
      <c r="M102" s="103"/>
    </row>
    <row r="103">
      <c r="A103" s="20"/>
      <c r="B103" s="130" t="s">
        <v>95</v>
      </c>
      <c r="C103" s="131"/>
      <c r="D103" s="131"/>
      <c r="E103" s="131"/>
      <c r="F103" s="131"/>
      <c r="G103" s="132"/>
      <c r="H103" s="132"/>
      <c r="I103" s="132"/>
      <c r="J103" s="131"/>
      <c r="K103" s="214"/>
      <c r="L103" s="214"/>
      <c r="M103" s="214"/>
    </row>
    <row r="104">
      <c r="A104" s="20"/>
      <c r="B104" s="103" t="s">
        <v>97</v>
      </c>
      <c r="C104" s="20"/>
      <c r="D104" s="20"/>
      <c r="E104" s="20"/>
      <c r="F104" s="20" t="s">
        <v>98</v>
      </c>
      <c r="G104" s="25" t="s">
        <v>99</v>
      </c>
      <c r="H104" s="133" t="s">
        <v>100</v>
      </c>
      <c r="I104" s="25" t="s">
        <v>101</v>
      </c>
      <c r="J104" s="20" t="s">
        <v>102</v>
      </c>
      <c r="K104" s="103" t="s">
        <v>214</v>
      </c>
      <c r="L104" s="215" t="s">
        <v>103</v>
      </c>
      <c r="M104" s="135" t="s">
        <v>104</v>
      </c>
    </row>
    <row r="105">
      <c r="A105" s="20"/>
      <c r="B105" s="217" t="s">
        <v>217</v>
      </c>
      <c r="C105" s="20"/>
      <c r="D105" s="20"/>
      <c r="E105" s="20"/>
      <c r="F105" s="137">
        <f>F98+F99+F100</f>
        <v>1998</v>
      </c>
      <c r="G105" s="138">
        <f t="shared" ref="G105:G108" si="28">F105/12</f>
        <v>166.5</v>
      </c>
      <c r="H105" s="139">
        <f t="shared" ref="H105:H108" si="29">G105/8</f>
        <v>20.8125</v>
      </c>
      <c r="I105" s="138">
        <f t="shared" ref="I105:I108" si="30">G105/10</f>
        <v>16.65</v>
      </c>
      <c r="J105" s="109">
        <f t="shared" ref="J105:J108" si="31">G105/12</f>
        <v>13.875</v>
      </c>
      <c r="K105" s="219">
        <f t="shared" ref="K105:K108" si="32">G105/16</f>
        <v>10.40625</v>
      </c>
      <c r="L105" s="220">
        <v>6.0</v>
      </c>
      <c r="M105" s="221" t="s">
        <v>222</v>
      </c>
    </row>
    <row r="106">
      <c r="A106" s="20"/>
      <c r="B106" s="103" t="s">
        <v>77</v>
      </c>
      <c r="C106" s="20"/>
      <c r="D106" s="20"/>
      <c r="E106" s="20"/>
      <c r="F106" s="20">
        <f t="shared" ref="F106:F108" si="33">F100</f>
        <v>570</v>
      </c>
      <c r="G106" s="138">
        <f t="shared" si="28"/>
        <v>47.5</v>
      </c>
      <c r="H106" s="139">
        <f t="shared" si="29"/>
        <v>5.9375</v>
      </c>
      <c r="I106" s="138">
        <f t="shared" si="30"/>
        <v>4.75</v>
      </c>
      <c r="J106" s="109">
        <f t="shared" si="31"/>
        <v>3.958333333</v>
      </c>
      <c r="K106" s="219">
        <f t="shared" si="32"/>
        <v>2.96875</v>
      </c>
      <c r="L106" s="220">
        <v>3.0</v>
      </c>
      <c r="M106" s="222" t="s">
        <v>226</v>
      </c>
    </row>
    <row r="107">
      <c r="A107" s="20"/>
      <c r="B107" s="103" t="s">
        <v>74</v>
      </c>
      <c r="C107" s="20"/>
      <c r="D107" s="20"/>
      <c r="E107" s="20"/>
      <c r="F107" s="20">
        <f t="shared" si="33"/>
        <v>180</v>
      </c>
      <c r="G107" s="138">
        <f t="shared" si="28"/>
        <v>15</v>
      </c>
      <c r="H107" s="139">
        <f t="shared" si="29"/>
        <v>1.875</v>
      </c>
      <c r="I107" s="138">
        <f t="shared" si="30"/>
        <v>1.5</v>
      </c>
      <c r="J107" s="109">
        <f t="shared" si="31"/>
        <v>1.25</v>
      </c>
      <c r="K107" s="219">
        <f t="shared" si="32"/>
        <v>0.9375</v>
      </c>
      <c r="L107" s="220">
        <v>2.0</v>
      </c>
      <c r="M107" s="120" t="s">
        <v>228</v>
      </c>
    </row>
    <row r="108">
      <c r="A108" s="20"/>
      <c r="B108" s="103" t="s">
        <v>77</v>
      </c>
      <c r="C108" s="20"/>
      <c r="D108" s="20"/>
      <c r="E108" s="20"/>
      <c r="F108" s="20">
        <f t="shared" si="33"/>
        <v>102</v>
      </c>
      <c r="G108" s="138">
        <f t="shared" si="28"/>
        <v>8.5</v>
      </c>
      <c r="H108" s="139">
        <f t="shared" si="29"/>
        <v>1.0625</v>
      </c>
      <c r="I108" s="138">
        <f t="shared" si="30"/>
        <v>0.85</v>
      </c>
      <c r="J108" s="109">
        <f t="shared" si="31"/>
        <v>0.7083333333</v>
      </c>
      <c r="K108" s="219">
        <f t="shared" si="32"/>
        <v>0.53125</v>
      </c>
      <c r="L108" s="220">
        <v>1.0</v>
      </c>
      <c r="M108" s="222" t="s">
        <v>119</v>
      </c>
    </row>
    <row r="109">
      <c r="A109" s="20"/>
      <c r="B109" s="20"/>
      <c r="C109" s="20"/>
      <c r="D109" s="20"/>
      <c r="E109" s="20"/>
      <c r="F109" s="20"/>
      <c r="G109" s="25"/>
      <c r="H109" s="133"/>
      <c r="I109" s="25"/>
      <c r="J109" s="20"/>
      <c r="K109" s="103"/>
      <c r="L109" s="103"/>
      <c r="M109" s="103"/>
    </row>
    <row r="110">
      <c r="A110" s="150" t="s">
        <v>232</v>
      </c>
      <c r="B110" s="20"/>
      <c r="C110" s="20"/>
      <c r="D110" s="20"/>
      <c r="E110" s="20"/>
      <c r="F110" s="20"/>
      <c r="G110" s="25" t="s">
        <v>99</v>
      </c>
      <c r="H110" s="133" t="s">
        <v>100</v>
      </c>
      <c r="I110" s="25" t="s">
        <v>101</v>
      </c>
      <c r="J110" s="20" t="s">
        <v>102</v>
      </c>
      <c r="K110" s="103"/>
      <c r="L110" s="103"/>
      <c r="M110" s="103"/>
    </row>
    <row r="111">
      <c r="A111" s="20" t="s">
        <v>191</v>
      </c>
      <c r="B111" s="20">
        <v>46.0</v>
      </c>
      <c r="C111" s="20">
        <v>1.0</v>
      </c>
      <c r="D111" s="20">
        <v>6.0</v>
      </c>
      <c r="E111" s="101">
        <v>25.0</v>
      </c>
      <c r="F111" s="20">
        <f t="shared" ref="F111:F116" si="34">B111*E111</f>
        <v>1150</v>
      </c>
      <c r="G111" s="138">
        <f t="shared" ref="G111:G116" si="35">F111/12</f>
        <v>95.83333333</v>
      </c>
      <c r="H111" s="139">
        <f t="shared" ref="H111:H116" si="36">G111/8</f>
        <v>11.97916667</v>
      </c>
      <c r="I111" s="138">
        <f t="shared" ref="I111:I116" si="37">G111/10</f>
        <v>9.583333333</v>
      </c>
      <c r="J111" s="109">
        <f t="shared" ref="J111:J116" si="38">G111/12</f>
        <v>7.986111111</v>
      </c>
      <c r="K111" s="103"/>
      <c r="L111" s="103"/>
      <c r="M111" s="103"/>
    </row>
    <row r="112">
      <c r="A112" s="20" t="s">
        <v>19</v>
      </c>
      <c r="B112" s="20">
        <f>12*12</f>
        <v>144</v>
      </c>
      <c r="C112" s="20">
        <v>1.0</v>
      </c>
      <c r="D112" s="20">
        <v>6.0</v>
      </c>
      <c r="E112" s="20">
        <v>6.0</v>
      </c>
      <c r="F112" s="20">
        <f t="shared" si="34"/>
        <v>864</v>
      </c>
      <c r="G112" s="138">
        <f t="shared" si="35"/>
        <v>72</v>
      </c>
      <c r="H112" s="139">
        <f t="shared" si="36"/>
        <v>9</v>
      </c>
      <c r="I112" s="138">
        <f t="shared" si="37"/>
        <v>7.2</v>
      </c>
      <c r="J112" s="109">
        <f t="shared" si="38"/>
        <v>6</v>
      </c>
      <c r="K112" s="103"/>
      <c r="L112" s="103"/>
      <c r="M112" s="103"/>
    </row>
    <row r="113">
      <c r="A113" s="20" t="s">
        <v>26</v>
      </c>
      <c r="B113" s="20">
        <v>46.0</v>
      </c>
      <c r="C113" s="20">
        <v>1.0</v>
      </c>
      <c r="D113" s="20">
        <v>6.0</v>
      </c>
      <c r="E113" s="20">
        <v>6.0</v>
      </c>
      <c r="F113" s="20">
        <f t="shared" si="34"/>
        <v>276</v>
      </c>
      <c r="G113" s="138">
        <f t="shared" si="35"/>
        <v>23</v>
      </c>
      <c r="H113" s="139">
        <f t="shared" si="36"/>
        <v>2.875</v>
      </c>
      <c r="I113" s="138">
        <f t="shared" si="37"/>
        <v>2.3</v>
      </c>
      <c r="J113" s="109">
        <f t="shared" si="38"/>
        <v>1.916666667</v>
      </c>
      <c r="K113" s="103"/>
      <c r="L113" s="103"/>
      <c r="M113" s="103"/>
    </row>
    <row r="114">
      <c r="A114" s="20" t="s">
        <v>205</v>
      </c>
      <c r="B114" s="20">
        <v>142.0</v>
      </c>
      <c r="C114" s="20">
        <v>2.0</v>
      </c>
      <c r="D114" s="20">
        <v>4.0</v>
      </c>
      <c r="E114" s="20">
        <v>3.0</v>
      </c>
      <c r="F114" s="20">
        <f t="shared" si="34"/>
        <v>426</v>
      </c>
      <c r="G114" s="138">
        <f t="shared" si="35"/>
        <v>35.5</v>
      </c>
      <c r="H114" s="139">
        <f t="shared" si="36"/>
        <v>4.4375</v>
      </c>
      <c r="I114" s="138">
        <f t="shared" si="37"/>
        <v>3.55</v>
      </c>
      <c r="J114" s="109">
        <f t="shared" si="38"/>
        <v>2.958333333</v>
      </c>
      <c r="K114" s="103"/>
      <c r="L114" s="103"/>
      <c r="M114" s="103"/>
    </row>
    <row r="115">
      <c r="A115" s="20" t="s">
        <v>209</v>
      </c>
      <c r="B115" s="20">
        <v>18.0</v>
      </c>
      <c r="C115" s="20">
        <v>4.0</v>
      </c>
      <c r="D115" s="20">
        <v>4.0</v>
      </c>
      <c r="E115" s="101">
        <v>8.0</v>
      </c>
      <c r="F115" s="20">
        <f t="shared" si="34"/>
        <v>144</v>
      </c>
      <c r="G115" s="138">
        <f t="shared" si="35"/>
        <v>12</v>
      </c>
      <c r="H115" s="139">
        <f t="shared" si="36"/>
        <v>1.5</v>
      </c>
      <c r="I115" s="138">
        <f t="shared" si="37"/>
        <v>1.2</v>
      </c>
      <c r="J115" s="109">
        <f t="shared" si="38"/>
        <v>1</v>
      </c>
      <c r="K115" s="20"/>
      <c r="L115" s="103"/>
      <c r="M115" s="103"/>
    </row>
    <row r="116">
      <c r="A116" s="20" t="s">
        <v>211</v>
      </c>
      <c r="B116" s="20">
        <v>17.0</v>
      </c>
      <c r="C116" s="20">
        <v>2.0</v>
      </c>
      <c r="D116" s="20">
        <v>4.0</v>
      </c>
      <c r="E116" s="101">
        <v>4.0</v>
      </c>
      <c r="F116" s="20">
        <f t="shared" si="34"/>
        <v>68</v>
      </c>
      <c r="G116" s="138">
        <f t="shared" si="35"/>
        <v>5.666666667</v>
      </c>
      <c r="H116" s="139">
        <f t="shared" si="36"/>
        <v>0.7083333333</v>
      </c>
      <c r="I116" s="138">
        <f t="shared" si="37"/>
        <v>0.5666666667</v>
      </c>
      <c r="J116" s="109">
        <f t="shared" si="38"/>
        <v>0.4722222222</v>
      </c>
      <c r="K116" s="20"/>
      <c r="L116" s="20"/>
      <c r="M116" s="103"/>
    </row>
    <row r="117">
      <c r="A117" s="20"/>
      <c r="B117" s="130" t="s">
        <v>95</v>
      </c>
      <c r="C117" s="131"/>
      <c r="D117" s="131"/>
      <c r="E117" s="131"/>
      <c r="F117" s="131"/>
      <c r="G117" s="132"/>
      <c r="H117" s="132"/>
      <c r="I117" s="132"/>
      <c r="J117" s="131"/>
      <c r="K117" s="131"/>
      <c r="L117" s="131"/>
      <c r="M117" s="214"/>
    </row>
    <row r="118">
      <c r="A118" s="20"/>
      <c r="B118" s="20" t="s">
        <v>97</v>
      </c>
      <c r="C118" s="20"/>
      <c r="D118" s="20"/>
      <c r="E118" s="20"/>
      <c r="F118" s="20" t="s">
        <v>98</v>
      </c>
      <c r="G118" s="25" t="s">
        <v>99</v>
      </c>
      <c r="H118" s="133" t="s">
        <v>100</v>
      </c>
      <c r="I118" s="25" t="s">
        <v>101</v>
      </c>
      <c r="J118" s="20" t="s">
        <v>102</v>
      </c>
      <c r="K118" s="20"/>
      <c r="L118" s="227" t="s">
        <v>103</v>
      </c>
      <c r="M118" s="135" t="s">
        <v>104</v>
      </c>
    </row>
    <row r="119">
      <c r="A119" s="20"/>
      <c r="B119" s="125" t="s">
        <v>217</v>
      </c>
      <c r="C119" s="20"/>
      <c r="D119" s="20"/>
      <c r="E119" s="20"/>
      <c r="F119" s="137">
        <f>F111+F113+F112</f>
        <v>2290</v>
      </c>
      <c r="G119" s="138">
        <f t="shared" ref="G119:G122" si="39">F119/12</f>
        <v>190.8333333</v>
      </c>
      <c r="H119" s="139">
        <f t="shared" ref="H119:H122" si="40">G119/8</f>
        <v>23.85416667</v>
      </c>
      <c r="I119" s="138">
        <f t="shared" ref="I119:I122" si="41">G119/10</f>
        <v>19.08333333</v>
      </c>
      <c r="J119" s="109">
        <f t="shared" ref="J119:J122" si="42">G119/12</f>
        <v>15.90277778</v>
      </c>
      <c r="K119" s="20"/>
      <c r="L119" s="231">
        <v>16.0</v>
      </c>
      <c r="M119" s="221" t="s">
        <v>231</v>
      </c>
    </row>
    <row r="120">
      <c r="A120" s="20"/>
      <c r="B120" s="20" t="s">
        <v>77</v>
      </c>
      <c r="C120" s="20"/>
      <c r="D120" s="20"/>
      <c r="E120" s="20"/>
      <c r="F120" s="20">
        <f t="shared" ref="F120:F122" si="43">F114</f>
        <v>426</v>
      </c>
      <c r="G120" s="138">
        <f t="shared" si="39"/>
        <v>35.5</v>
      </c>
      <c r="H120" s="139">
        <f t="shared" si="40"/>
        <v>4.4375</v>
      </c>
      <c r="I120" s="138">
        <f t="shared" si="41"/>
        <v>3.55</v>
      </c>
      <c r="J120" s="109">
        <f t="shared" si="42"/>
        <v>2.958333333</v>
      </c>
      <c r="K120" s="20"/>
      <c r="L120" s="231">
        <v>3.0</v>
      </c>
      <c r="M120" s="222" t="s">
        <v>216</v>
      </c>
    </row>
    <row r="121">
      <c r="A121" s="20"/>
      <c r="B121" s="103" t="s">
        <v>74</v>
      </c>
      <c r="C121" s="20"/>
      <c r="D121" s="20"/>
      <c r="E121" s="20"/>
      <c r="F121" s="20">
        <f t="shared" si="43"/>
        <v>144</v>
      </c>
      <c r="G121" s="138">
        <f t="shared" si="39"/>
        <v>12</v>
      </c>
      <c r="H121" s="139">
        <f t="shared" si="40"/>
        <v>1.5</v>
      </c>
      <c r="I121" s="138">
        <f t="shared" si="41"/>
        <v>1.2</v>
      </c>
      <c r="J121" s="109">
        <f t="shared" si="42"/>
        <v>1</v>
      </c>
      <c r="K121" s="20"/>
      <c r="L121" s="142">
        <v>1.0</v>
      </c>
      <c r="M121" s="120" t="s">
        <v>260</v>
      </c>
    </row>
    <row r="122">
      <c r="A122" s="20"/>
      <c r="B122" s="103" t="s">
        <v>77</v>
      </c>
      <c r="C122" s="20"/>
      <c r="D122" s="20"/>
      <c r="E122" s="20"/>
      <c r="F122" s="20">
        <f t="shared" si="43"/>
        <v>68</v>
      </c>
      <c r="G122" s="138">
        <f t="shared" si="39"/>
        <v>5.666666667</v>
      </c>
      <c r="H122" s="139">
        <f t="shared" si="40"/>
        <v>0.7083333333</v>
      </c>
      <c r="I122" s="138">
        <f t="shared" si="41"/>
        <v>0.5666666667</v>
      </c>
      <c r="J122" s="109">
        <f t="shared" si="42"/>
        <v>0.4722222222</v>
      </c>
      <c r="K122" s="103"/>
      <c r="L122" s="220">
        <v>1.0</v>
      </c>
      <c r="M122" s="222" t="s">
        <v>42</v>
      </c>
    </row>
    <row r="123">
      <c r="A123" s="20"/>
      <c r="B123" s="20"/>
      <c r="C123" s="20"/>
      <c r="D123" s="20"/>
      <c r="E123" s="20"/>
      <c r="F123" s="20"/>
      <c r="G123" s="25"/>
      <c r="H123" s="25"/>
      <c r="I123" s="25"/>
      <c r="J123" s="20"/>
      <c r="K123" s="103"/>
      <c r="L123" s="103"/>
      <c r="M123" s="103"/>
    </row>
    <row r="124">
      <c r="A124" s="20" t="s">
        <v>266</v>
      </c>
      <c r="B124" s="20"/>
      <c r="C124" s="20"/>
      <c r="D124" s="20"/>
      <c r="E124" s="20"/>
      <c r="F124" s="20"/>
      <c r="G124" s="25" t="s">
        <v>99</v>
      </c>
      <c r="H124" s="133" t="s">
        <v>100</v>
      </c>
      <c r="I124" s="25" t="s">
        <v>101</v>
      </c>
      <c r="J124" s="20" t="s">
        <v>102</v>
      </c>
      <c r="K124" s="103"/>
      <c r="L124" s="103"/>
      <c r="M124" s="103"/>
    </row>
    <row r="125">
      <c r="A125" s="20" t="s">
        <v>191</v>
      </c>
      <c r="B125" s="20">
        <v>46.0</v>
      </c>
      <c r="C125" s="20">
        <v>1.0</v>
      </c>
      <c r="D125" s="20">
        <v>6.0</v>
      </c>
      <c r="E125" s="101">
        <v>17.0</v>
      </c>
      <c r="F125" s="20">
        <f t="shared" ref="F125:F129" si="44">B125*E125</f>
        <v>782</v>
      </c>
      <c r="G125" s="138">
        <f t="shared" ref="G125:G129" si="45">F125/12</f>
        <v>65.16666667</v>
      </c>
      <c r="H125" s="139">
        <f t="shared" ref="H125:H129" si="46">G125/8</f>
        <v>8.145833333</v>
      </c>
      <c r="I125" s="138">
        <f t="shared" ref="I125:I129" si="47">G125/10</f>
        <v>6.516666667</v>
      </c>
      <c r="J125" s="109">
        <f t="shared" ref="J125:J129" si="48">G125/12</f>
        <v>5.430555556</v>
      </c>
      <c r="K125" s="103"/>
      <c r="L125" s="103"/>
      <c r="M125" s="103"/>
    </row>
    <row r="126">
      <c r="A126" s="20" t="s">
        <v>19</v>
      </c>
      <c r="B126" s="20">
        <f>8*12</f>
        <v>96</v>
      </c>
      <c r="C126" s="20">
        <v>1.0</v>
      </c>
      <c r="D126" s="20">
        <v>6.0</v>
      </c>
      <c r="E126" s="20">
        <v>6.0</v>
      </c>
      <c r="F126" s="20">
        <f t="shared" si="44"/>
        <v>576</v>
      </c>
      <c r="G126" s="138">
        <f t="shared" si="45"/>
        <v>48</v>
      </c>
      <c r="H126" s="139">
        <f t="shared" si="46"/>
        <v>6</v>
      </c>
      <c r="I126" s="138">
        <f t="shared" si="47"/>
        <v>4.8</v>
      </c>
      <c r="J126" s="109">
        <f t="shared" si="48"/>
        <v>4</v>
      </c>
      <c r="K126" s="103"/>
      <c r="L126" s="103"/>
      <c r="M126" s="103"/>
    </row>
    <row r="127">
      <c r="A127" s="20" t="s">
        <v>26</v>
      </c>
      <c r="B127" s="20">
        <v>46.0</v>
      </c>
      <c r="C127" s="20">
        <v>1.0</v>
      </c>
      <c r="D127" s="20">
        <v>6.0</v>
      </c>
      <c r="E127" s="20">
        <v>6.0</v>
      </c>
      <c r="F127" s="20">
        <f t="shared" si="44"/>
        <v>276</v>
      </c>
      <c r="G127" s="138">
        <f t="shared" si="45"/>
        <v>23</v>
      </c>
      <c r="H127" s="139">
        <f t="shared" si="46"/>
        <v>2.875</v>
      </c>
      <c r="I127" s="138">
        <f t="shared" si="47"/>
        <v>2.3</v>
      </c>
      <c r="J127" s="109">
        <f t="shared" si="48"/>
        <v>1.916666667</v>
      </c>
      <c r="K127" s="103"/>
      <c r="L127" s="103"/>
      <c r="M127" s="103"/>
    </row>
    <row r="128">
      <c r="A128" s="20" t="s">
        <v>205</v>
      </c>
      <c r="B128" s="20">
        <v>94.0</v>
      </c>
      <c r="C128" s="20">
        <v>2.0</v>
      </c>
      <c r="D128" s="20">
        <v>4.0</v>
      </c>
      <c r="E128" s="20">
        <v>3.0</v>
      </c>
      <c r="F128" s="20">
        <f t="shared" si="44"/>
        <v>282</v>
      </c>
      <c r="G128" s="138">
        <f t="shared" si="45"/>
        <v>23.5</v>
      </c>
      <c r="H128" s="139">
        <f t="shared" si="46"/>
        <v>2.9375</v>
      </c>
      <c r="I128" s="138">
        <f t="shared" si="47"/>
        <v>2.35</v>
      </c>
      <c r="J128" s="109">
        <f t="shared" si="48"/>
        <v>1.958333333</v>
      </c>
      <c r="K128" s="103"/>
      <c r="L128" s="103"/>
      <c r="M128" s="103"/>
    </row>
    <row r="129">
      <c r="A129" s="20" t="s">
        <v>209</v>
      </c>
      <c r="B129" s="20">
        <v>18.0</v>
      </c>
      <c r="C129" s="20">
        <v>4.0</v>
      </c>
      <c r="D129" s="20">
        <v>4.0</v>
      </c>
      <c r="E129" s="20">
        <v>6.0</v>
      </c>
      <c r="F129" s="20">
        <f t="shared" si="44"/>
        <v>108</v>
      </c>
      <c r="G129" s="138">
        <f t="shared" si="45"/>
        <v>9</v>
      </c>
      <c r="H129" s="139">
        <f t="shared" si="46"/>
        <v>1.125</v>
      </c>
      <c r="I129" s="138">
        <f t="shared" si="47"/>
        <v>0.9</v>
      </c>
      <c r="J129" s="109">
        <f t="shared" si="48"/>
        <v>0.75</v>
      </c>
      <c r="K129" s="20"/>
      <c r="L129" s="103"/>
      <c r="M129" s="103"/>
    </row>
    <row r="130">
      <c r="A130" s="20"/>
      <c r="B130" s="130" t="s">
        <v>95</v>
      </c>
      <c r="C130" s="131"/>
      <c r="D130" s="131"/>
      <c r="E130" s="131"/>
      <c r="F130" s="131"/>
      <c r="G130" s="132"/>
      <c r="H130" s="132"/>
      <c r="I130" s="132"/>
      <c r="J130" s="131"/>
      <c r="K130" s="131"/>
      <c r="L130" s="131"/>
      <c r="M130" s="214"/>
    </row>
    <row r="131">
      <c r="A131" s="20"/>
      <c r="B131" s="20" t="s">
        <v>97</v>
      </c>
      <c r="C131" s="20"/>
      <c r="D131" s="20"/>
      <c r="E131" s="20"/>
      <c r="F131" s="20" t="s">
        <v>98</v>
      </c>
      <c r="G131" s="25" t="s">
        <v>99</v>
      </c>
      <c r="H131" s="133" t="s">
        <v>100</v>
      </c>
      <c r="I131" s="25" t="s">
        <v>101</v>
      </c>
      <c r="J131" s="20" t="s">
        <v>102</v>
      </c>
      <c r="K131" s="20"/>
      <c r="L131" s="134" t="s">
        <v>103</v>
      </c>
      <c r="M131" s="135" t="s">
        <v>104</v>
      </c>
    </row>
    <row r="132">
      <c r="A132" s="20"/>
      <c r="B132" s="125" t="s">
        <v>217</v>
      </c>
      <c r="C132" s="20"/>
      <c r="D132" s="20"/>
      <c r="E132" s="20"/>
      <c r="F132" s="137">
        <f>F125+F127+F126</f>
        <v>1634</v>
      </c>
      <c r="G132" s="138">
        <f t="shared" ref="G132:G134" si="49">F132/12</f>
        <v>136.1666667</v>
      </c>
      <c r="H132" s="139">
        <f t="shared" ref="H132:H134" si="50">G132/8</f>
        <v>17.02083333</v>
      </c>
      <c r="I132" s="138">
        <f t="shared" ref="I132:I134" si="51">G132/10</f>
        <v>13.61666667</v>
      </c>
      <c r="J132" s="109">
        <f t="shared" ref="J132:J134" si="52">G132/12</f>
        <v>11.34722222</v>
      </c>
      <c r="K132" s="20"/>
      <c r="L132" s="231">
        <v>17.0</v>
      </c>
      <c r="M132" s="221" t="s">
        <v>223</v>
      </c>
    </row>
    <row r="133">
      <c r="A133" s="20"/>
      <c r="B133" s="20" t="s">
        <v>77</v>
      </c>
      <c r="C133" s="20"/>
      <c r="D133" s="20"/>
      <c r="E133" s="20"/>
      <c r="F133" s="20">
        <f t="shared" ref="F133:F134" si="53">F128</f>
        <v>282</v>
      </c>
      <c r="G133" s="138">
        <f t="shared" si="49"/>
        <v>23.5</v>
      </c>
      <c r="H133" s="139">
        <f t="shared" si="50"/>
        <v>2.9375</v>
      </c>
      <c r="I133" s="138">
        <f t="shared" si="51"/>
        <v>2.35</v>
      </c>
      <c r="J133" s="109">
        <f t="shared" si="52"/>
        <v>1.958333333</v>
      </c>
      <c r="K133" s="20"/>
      <c r="L133" s="231">
        <v>3.0</v>
      </c>
      <c r="M133" s="222" t="s">
        <v>42</v>
      </c>
    </row>
    <row r="134">
      <c r="A134" s="20"/>
      <c r="B134" s="20" t="s">
        <v>74</v>
      </c>
      <c r="C134" s="20"/>
      <c r="D134" s="20"/>
      <c r="E134" s="20"/>
      <c r="F134" s="20">
        <f t="shared" si="53"/>
        <v>108</v>
      </c>
      <c r="G134" s="138">
        <f t="shared" si="49"/>
        <v>9</v>
      </c>
      <c r="H134" s="139">
        <f t="shared" si="50"/>
        <v>1.125</v>
      </c>
      <c r="I134" s="138">
        <f t="shared" si="51"/>
        <v>0.9</v>
      </c>
      <c r="J134" s="219">
        <f t="shared" si="52"/>
        <v>0.75</v>
      </c>
      <c r="K134" s="103"/>
      <c r="L134" s="220">
        <v>1.0</v>
      </c>
      <c r="M134" s="120" t="s">
        <v>283</v>
      </c>
    </row>
    <row r="135">
      <c r="A135" s="248" t="s">
        <v>284</v>
      </c>
      <c r="C135" s="8"/>
      <c r="D135" s="8"/>
      <c r="E135" s="5"/>
      <c r="F135" s="12"/>
      <c r="G135" s="14"/>
      <c r="H135" s="44"/>
      <c r="I135" s="44"/>
      <c r="J135" s="44"/>
      <c r="K135" s="44"/>
      <c r="L135" s="44"/>
    </row>
    <row r="136">
      <c r="A136" s="8"/>
      <c r="C136" s="8"/>
      <c r="D136" s="8"/>
      <c r="E136" s="5"/>
      <c r="F136" s="12"/>
      <c r="G136" s="14" t="s">
        <v>99</v>
      </c>
      <c r="H136" s="157" t="s">
        <v>100</v>
      </c>
      <c r="I136" s="14" t="s">
        <v>101</v>
      </c>
      <c r="J136" s="44" t="s">
        <v>102</v>
      </c>
    </row>
    <row r="137">
      <c r="A137" s="8" t="s">
        <v>191</v>
      </c>
      <c r="B137" s="8">
        <f>8*12</f>
        <v>96</v>
      </c>
      <c r="C137" s="8">
        <v>2.0</v>
      </c>
      <c r="D137" s="8">
        <v>6.0</v>
      </c>
      <c r="E137" s="5">
        <v>11.0</v>
      </c>
      <c r="F137" s="12">
        <f t="shared" ref="F137:F138" si="54">B137*E137</f>
        <v>1056</v>
      </c>
      <c r="G137" s="14">
        <f t="shared" ref="G137:G138" si="55">F137/12</f>
        <v>88</v>
      </c>
      <c r="H137" s="157">
        <f t="shared" ref="H137:H138" si="56">G137/8</f>
        <v>11</v>
      </c>
      <c r="I137" s="14">
        <f t="shared" ref="I137:I138" si="57">G137/10</f>
        <v>8.8</v>
      </c>
      <c r="J137" s="44">
        <f t="shared" ref="J137:J138" si="58">G137/12</f>
        <v>7.333333333</v>
      </c>
    </row>
    <row r="138">
      <c r="A138" s="8" t="s">
        <v>209</v>
      </c>
      <c r="B138" s="8">
        <v>120.0</v>
      </c>
      <c r="C138" s="8">
        <v>4.0</v>
      </c>
      <c r="D138" s="8">
        <v>4.0</v>
      </c>
      <c r="E138" s="5">
        <v>4.0</v>
      </c>
      <c r="F138" s="12">
        <f t="shared" si="54"/>
        <v>480</v>
      </c>
      <c r="G138" s="14">
        <f t="shared" si="55"/>
        <v>40</v>
      </c>
      <c r="H138" s="157">
        <f t="shared" si="56"/>
        <v>5</v>
      </c>
      <c r="I138" s="14">
        <f t="shared" si="57"/>
        <v>4</v>
      </c>
      <c r="J138" s="44">
        <f t="shared" si="58"/>
        <v>3.333333333</v>
      </c>
    </row>
    <row r="139">
      <c r="A139" s="167"/>
      <c r="B139" s="170" t="s">
        <v>95</v>
      </c>
      <c r="C139" s="171"/>
      <c r="D139" s="171"/>
      <c r="E139" s="172"/>
      <c r="F139" s="173"/>
      <c r="G139" s="174"/>
      <c r="H139" s="175"/>
      <c r="I139" s="175"/>
      <c r="J139" s="175"/>
      <c r="K139" s="175"/>
      <c r="L139" s="251"/>
    </row>
    <row r="140">
      <c r="A140" s="8"/>
      <c r="B140" s="8" t="s">
        <v>97</v>
      </c>
      <c r="C140" s="8"/>
      <c r="D140" s="8"/>
      <c r="E140" s="8"/>
      <c r="F140" s="12" t="s">
        <v>98</v>
      </c>
      <c r="G140" s="14" t="s">
        <v>99</v>
      </c>
      <c r="H140" s="157" t="s">
        <v>100</v>
      </c>
      <c r="I140" s="14" t="s">
        <v>101</v>
      </c>
      <c r="J140" s="44" t="s">
        <v>102</v>
      </c>
      <c r="K140" s="80" t="s">
        <v>103</v>
      </c>
      <c r="L140" s="177" t="s">
        <v>104</v>
      </c>
    </row>
    <row r="141">
      <c r="A141" s="106"/>
      <c r="B141" s="106" t="s">
        <v>120</v>
      </c>
      <c r="C141" s="8"/>
      <c r="D141" s="8"/>
      <c r="E141" s="8"/>
      <c r="F141" s="178">
        <f t="shared" ref="F141:F142" si="59">F137</f>
        <v>1056</v>
      </c>
      <c r="G141" s="14">
        <f t="shared" ref="G141:G142" si="60">F141/12</f>
        <v>88</v>
      </c>
      <c r="H141" s="157">
        <f t="shared" ref="H141:H142" si="61">G141/8</f>
        <v>11</v>
      </c>
      <c r="I141" s="14">
        <f t="shared" ref="I141:I142" si="62">G141/10</f>
        <v>8.8</v>
      </c>
      <c r="J141" s="44">
        <f t="shared" ref="J141:J142" si="63">G141/12</f>
        <v>7.333333333</v>
      </c>
      <c r="K141" s="80">
        <v>11.0</v>
      </c>
      <c r="L141" s="252" t="s">
        <v>122</v>
      </c>
    </row>
    <row r="142">
      <c r="A142" s="8"/>
      <c r="B142" s="8" t="s">
        <v>74</v>
      </c>
      <c r="C142" s="8"/>
      <c r="D142" s="8"/>
      <c r="E142" s="8"/>
      <c r="F142" s="12">
        <f t="shared" si="59"/>
        <v>480</v>
      </c>
      <c r="G142" s="14">
        <f t="shared" si="60"/>
        <v>40</v>
      </c>
      <c r="H142" s="157">
        <f t="shared" si="61"/>
        <v>5</v>
      </c>
      <c r="I142" s="14">
        <f t="shared" si="62"/>
        <v>4</v>
      </c>
      <c r="J142" s="44">
        <f t="shared" si="63"/>
        <v>3.333333333</v>
      </c>
      <c r="K142" s="80">
        <v>4.0</v>
      </c>
      <c r="L142" s="165" t="s">
        <v>283</v>
      </c>
    </row>
    <row r="143">
      <c r="A143" s="8"/>
      <c r="C143" s="8"/>
      <c r="D143" s="8"/>
      <c r="E143" s="5"/>
      <c r="F143" s="12"/>
      <c r="G143" s="14"/>
      <c r="H143" s="44"/>
      <c r="I143" s="44"/>
      <c r="J143" s="44"/>
      <c r="K143" s="44"/>
      <c r="L143" s="44"/>
    </row>
    <row r="144">
      <c r="A144" s="248" t="s">
        <v>302</v>
      </c>
      <c r="C144" s="8"/>
      <c r="D144" s="8"/>
      <c r="E144" s="5"/>
      <c r="F144" s="12"/>
      <c r="G144" s="14" t="s">
        <v>99</v>
      </c>
      <c r="H144" s="157" t="s">
        <v>100</v>
      </c>
      <c r="I144" s="14" t="s">
        <v>101</v>
      </c>
      <c r="J144" s="44" t="s">
        <v>102</v>
      </c>
    </row>
    <row r="145">
      <c r="A145" s="198" t="s">
        <v>303</v>
      </c>
      <c r="B145" s="8">
        <f>12*12</f>
        <v>144</v>
      </c>
      <c r="C145" s="8">
        <v>2.0</v>
      </c>
      <c r="D145" s="8">
        <v>6.0</v>
      </c>
      <c r="E145" s="5">
        <v>11.0</v>
      </c>
      <c r="F145" s="12">
        <f t="shared" ref="F145:F147" si="64">B145*E145</f>
        <v>1584</v>
      </c>
      <c r="G145" s="14">
        <f t="shared" ref="G145:G147" si="65">F145/12</f>
        <v>132</v>
      </c>
      <c r="H145" s="157">
        <f t="shared" ref="H145:H147" si="66">G145/8</f>
        <v>16.5</v>
      </c>
      <c r="I145" s="14">
        <f t="shared" ref="I145:I147" si="67">G145/10</f>
        <v>13.2</v>
      </c>
      <c r="J145" s="44">
        <f t="shared" ref="J145:J147" si="68">G145/12</f>
        <v>11</v>
      </c>
    </row>
    <row r="146">
      <c r="A146" s="198" t="s">
        <v>306</v>
      </c>
      <c r="B146" s="8">
        <v>96.0</v>
      </c>
      <c r="C146" s="8">
        <v>2.0</v>
      </c>
      <c r="D146" s="8">
        <v>6.0</v>
      </c>
      <c r="E146" s="5">
        <v>2.0</v>
      </c>
      <c r="F146" s="12">
        <f t="shared" si="64"/>
        <v>192</v>
      </c>
      <c r="G146" s="14">
        <f t="shared" si="65"/>
        <v>16</v>
      </c>
      <c r="H146" s="157">
        <f t="shared" si="66"/>
        <v>2</v>
      </c>
      <c r="I146" s="14">
        <f t="shared" si="67"/>
        <v>1.6</v>
      </c>
      <c r="J146" s="44">
        <f t="shared" si="68"/>
        <v>1.333333333</v>
      </c>
    </row>
    <row r="147">
      <c r="A147" s="8" t="s">
        <v>209</v>
      </c>
      <c r="B147" s="8">
        <v>120.0</v>
      </c>
      <c r="C147" s="8">
        <v>4.0</v>
      </c>
      <c r="D147" s="8">
        <v>4.0</v>
      </c>
      <c r="E147" s="5">
        <v>4.0</v>
      </c>
      <c r="F147" s="12">
        <f t="shared" si="64"/>
        <v>480</v>
      </c>
      <c r="G147" s="14">
        <f t="shared" si="65"/>
        <v>40</v>
      </c>
      <c r="H147" s="157">
        <f t="shared" si="66"/>
        <v>5</v>
      </c>
      <c r="I147" s="14">
        <f t="shared" si="67"/>
        <v>4</v>
      </c>
      <c r="J147" s="44">
        <f t="shared" si="68"/>
        <v>3.333333333</v>
      </c>
    </row>
    <row r="148">
      <c r="A148" s="167"/>
      <c r="B148" s="170" t="s">
        <v>95</v>
      </c>
      <c r="C148" s="171"/>
      <c r="D148" s="171"/>
      <c r="E148" s="172"/>
      <c r="F148" s="173"/>
      <c r="G148" s="174"/>
      <c r="H148" s="175"/>
      <c r="I148" s="175"/>
      <c r="J148" s="175"/>
      <c r="K148" s="175"/>
      <c r="L148" s="251"/>
    </row>
    <row r="149">
      <c r="A149" s="8"/>
      <c r="B149" s="8" t="s">
        <v>97</v>
      </c>
      <c r="C149" s="8"/>
      <c r="D149" s="8"/>
      <c r="E149" s="8"/>
      <c r="F149" s="12" t="s">
        <v>98</v>
      </c>
      <c r="G149" s="14" t="s">
        <v>99</v>
      </c>
      <c r="H149" s="157" t="s">
        <v>100</v>
      </c>
      <c r="I149" s="14" t="s">
        <v>101</v>
      </c>
      <c r="J149" s="44" t="s">
        <v>102</v>
      </c>
      <c r="K149" s="80" t="s">
        <v>103</v>
      </c>
      <c r="L149" s="177" t="s">
        <v>104</v>
      </c>
    </row>
    <row r="150">
      <c r="A150" s="106"/>
      <c r="B150" s="106" t="s">
        <v>120</v>
      </c>
      <c r="C150" s="8"/>
      <c r="D150" s="8"/>
      <c r="E150" s="8"/>
      <c r="F150" s="178">
        <f>F145</f>
        <v>1584</v>
      </c>
      <c r="G150" s="14">
        <f t="shared" ref="G150:G151" si="69">F150/12</f>
        <v>132</v>
      </c>
      <c r="H150" s="157">
        <f t="shared" ref="H150:H151" si="70">G150/8</f>
        <v>16.5</v>
      </c>
      <c r="I150" s="14">
        <f t="shared" ref="I150:I151" si="71">G150/10</f>
        <v>13.2</v>
      </c>
      <c r="J150" s="44">
        <f t="shared" ref="J150:J151" si="72">G150/12</f>
        <v>11</v>
      </c>
      <c r="K150" s="80">
        <v>11.0</v>
      </c>
      <c r="L150" s="252" t="s">
        <v>313</v>
      </c>
    </row>
    <row r="151">
      <c r="A151" s="8"/>
      <c r="B151" s="8" t="s">
        <v>74</v>
      </c>
      <c r="C151" s="8"/>
      <c r="D151" s="8"/>
      <c r="E151" s="8"/>
      <c r="F151" s="12">
        <f>F147</f>
        <v>480</v>
      </c>
      <c r="G151" s="14">
        <f t="shared" si="69"/>
        <v>40</v>
      </c>
      <c r="H151" s="157">
        <f t="shared" si="70"/>
        <v>5</v>
      </c>
      <c r="I151" s="14">
        <f t="shared" si="71"/>
        <v>4</v>
      </c>
      <c r="J151" s="44">
        <f t="shared" si="72"/>
        <v>3.333333333</v>
      </c>
      <c r="K151" s="80">
        <v>4.0</v>
      </c>
      <c r="L151" s="165" t="s">
        <v>283</v>
      </c>
    </row>
    <row r="152">
      <c r="A152" s="8"/>
      <c r="B152" s="8"/>
      <c r="C152" s="8"/>
      <c r="D152" s="8"/>
      <c r="E152" s="5"/>
      <c r="F152" s="12"/>
      <c r="G152" s="14"/>
    </row>
    <row r="153">
      <c r="A153" s="8"/>
      <c r="C153" s="8"/>
      <c r="D153" s="8"/>
      <c r="E153" s="5"/>
      <c r="F153" s="12"/>
      <c r="G153" s="14"/>
      <c r="H153" s="44"/>
      <c r="I153" s="44"/>
      <c r="J153" s="44"/>
      <c r="K153" s="44"/>
      <c r="L153" s="44"/>
    </row>
    <row r="154">
      <c r="A154" s="248" t="s">
        <v>317</v>
      </c>
      <c r="C154" s="8"/>
      <c r="D154" s="8"/>
      <c r="E154" s="5"/>
      <c r="F154" s="12"/>
      <c r="G154" s="14" t="s">
        <v>99</v>
      </c>
      <c r="H154" s="157" t="s">
        <v>100</v>
      </c>
      <c r="I154" s="14" t="s">
        <v>101</v>
      </c>
      <c r="J154" s="44" t="s">
        <v>102</v>
      </c>
    </row>
    <row r="155">
      <c r="A155" s="198" t="s">
        <v>303</v>
      </c>
      <c r="B155" s="8">
        <f>12*12</f>
        <v>144</v>
      </c>
      <c r="C155" s="8">
        <v>2.0</v>
      </c>
      <c r="D155" s="198">
        <v>4.0</v>
      </c>
      <c r="E155" s="5">
        <v>20.0</v>
      </c>
      <c r="F155" s="12">
        <f t="shared" ref="F155:F158" si="73">B155*E155</f>
        <v>2880</v>
      </c>
      <c r="G155" s="14">
        <f t="shared" ref="G155:G158" si="74">F155/12</f>
        <v>240</v>
      </c>
      <c r="H155" s="157">
        <f t="shared" ref="H155:H158" si="75">G155/8</f>
        <v>30</v>
      </c>
      <c r="I155" s="14">
        <f t="shared" ref="I155:I158" si="76">G155/10</f>
        <v>24</v>
      </c>
      <c r="J155" s="44">
        <f t="shared" ref="J155:J158" si="77">G155/12</f>
        <v>20</v>
      </c>
    </row>
    <row r="156">
      <c r="A156" s="198" t="s">
        <v>306</v>
      </c>
      <c r="B156" s="8">
        <v>144.0</v>
      </c>
      <c r="C156" s="8">
        <v>2.0</v>
      </c>
      <c r="D156" s="8">
        <v>10.0</v>
      </c>
      <c r="E156" s="5">
        <v>4.0</v>
      </c>
      <c r="F156" s="12">
        <f t="shared" si="73"/>
        <v>576</v>
      </c>
      <c r="G156" s="14">
        <f t="shared" si="74"/>
        <v>48</v>
      </c>
      <c r="H156" s="157">
        <f t="shared" si="75"/>
        <v>6</v>
      </c>
      <c r="I156" s="14">
        <f t="shared" si="76"/>
        <v>4.8</v>
      </c>
      <c r="J156" s="44">
        <f t="shared" si="77"/>
        <v>4</v>
      </c>
    </row>
    <row r="157">
      <c r="A157" s="198" t="s">
        <v>321</v>
      </c>
      <c r="B157" s="8">
        <v>144.0</v>
      </c>
      <c r="C157" s="8">
        <v>2.0</v>
      </c>
      <c r="D157" s="8">
        <v>6.0</v>
      </c>
      <c r="E157" s="5">
        <v>4.0</v>
      </c>
      <c r="F157" s="12">
        <f t="shared" si="73"/>
        <v>576</v>
      </c>
      <c r="G157" s="14">
        <f t="shared" si="74"/>
        <v>48</v>
      </c>
      <c r="H157" s="157">
        <f t="shared" si="75"/>
        <v>6</v>
      </c>
      <c r="I157" s="14">
        <f t="shared" si="76"/>
        <v>4.8</v>
      </c>
      <c r="J157" s="44">
        <f t="shared" si="77"/>
        <v>4</v>
      </c>
    </row>
    <row r="158">
      <c r="A158" s="8" t="s">
        <v>209</v>
      </c>
      <c r="B158" s="8">
        <v>120.0</v>
      </c>
      <c r="C158" s="8">
        <v>4.0</v>
      </c>
      <c r="D158" s="8">
        <v>4.0</v>
      </c>
      <c r="E158" s="5">
        <v>6.0</v>
      </c>
      <c r="F158" s="12">
        <f t="shared" si="73"/>
        <v>720</v>
      </c>
      <c r="G158" s="14">
        <f t="shared" si="74"/>
        <v>60</v>
      </c>
      <c r="H158" s="157">
        <f t="shared" si="75"/>
        <v>7.5</v>
      </c>
      <c r="I158" s="14">
        <f t="shared" si="76"/>
        <v>6</v>
      </c>
      <c r="J158" s="44">
        <f t="shared" si="77"/>
        <v>5</v>
      </c>
    </row>
    <row r="159">
      <c r="A159" s="167"/>
      <c r="B159" s="170" t="s">
        <v>95</v>
      </c>
      <c r="C159" s="171"/>
      <c r="D159" s="171"/>
      <c r="E159" s="172"/>
      <c r="F159" s="173"/>
      <c r="G159" s="174"/>
      <c r="H159" s="175"/>
      <c r="I159" s="175"/>
      <c r="J159" s="175"/>
      <c r="K159" s="175"/>
      <c r="L159" s="251"/>
    </row>
    <row r="160">
      <c r="A160" s="8"/>
      <c r="B160" s="8" t="s">
        <v>97</v>
      </c>
      <c r="C160" s="8"/>
      <c r="D160" s="8"/>
      <c r="E160" s="8"/>
      <c r="F160" s="12" t="s">
        <v>98</v>
      </c>
      <c r="G160" s="14" t="s">
        <v>99</v>
      </c>
      <c r="H160" s="157" t="s">
        <v>100</v>
      </c>
      <c r="I160" s="14" t="s">
        <v>101</v>
      </c>
      <c r="J160" s="44" t="s">
        <v>102</v>
      </c>
      <c r="K160" s="80" t="s">
        <v>103</v>
      </c>
      <c r="L160" s="177" t="s">
        <v>104</v>
      </c>
    </row>
    <row r="161">
      <c r="A161" s="106"/>
      <c r="B161" s="154" t="s">
        <v>77</v>
      </c>
      <c r="C161" s="8"/>
      <c r="D161" s="8"/>
      <c r="E161" s="8"/>
      <c r="F161" s="178">
        <f t="shared" ref="F161:F164" si="78">F155</f>
        <v>2880</v>
      </c>
      <c r="G161" s="14">
        <f t="shared" ref="G161:G164" si="79">F161/12</f>
        <v>240</v>
      </c>
      <c r="H161" s="157">
        <f t="shared" ref="H161:H164" si="80">G161/8</f>
        <v>30</v>
      </c>
      <c r="I161" s="14">
        <f t="shared" ref="I161:I164" si="81">G161/10</f>
        <v>24</v>
      </c>
      <c r="J161" s="44">
        <f t="shared" ref="J161:J164" si="82">G161/12</f>
        <v>20</v>
      </c>
      <c r="K161" s="80">
        <v>12.0</v>
      </c>
      <c r="L161" s="256" t="s">
        <v>216</v>
      </c>
    </row>
    <row r="162">
      <c r="A162" s="8"/>
      <c r="B162" s="8" t="s">
        <v>114</v>
      </c>
      <c r="C162" s="8"/>
      <c r="D162" s="8"/>
      <c r="E162" s="8"/>
      <c r="F162" s="12">
        <f t="shared" si="78"/>
        <v>576</v>
      </c>
      <c r="G162" s="14">
        <f t="shared" si="79"/>
        <v>48</v>
      </c>
      <c r="H162" s="157">
        <f t="shared" si="80"/>
        <v>6</v>
      </c>
      <c r="I162" s="14">
        <f t="shared" si="81"/>
        <v>4.8</v>
      </c>
      <c r="J162" s="44">
        <f t="shared" si="82"/>
        <v>4</v>
      </c>
      <c r="K162" s="80">
        <v>4.0</v>
      </c>
      <c r="L162" s="165" t="s">
        <v>324</v>
      </c>
    </row>
    <row r="163">
      <c r="A163" s="8"/>
      <c r="B163" s="8" t="s">
        <v>120</v>
      </c>
      <c r="C163" s="8"/>
      <c r="D163" s="8"/>
      <c r="E163" s="8"/>
      <c r="F163" s="12">
        <f t="shared" si="78"/>
        <v>576</v>
      </c>
      <c r="G163" s="14">
        <f t="shared" si="79"/>
        <v>48</v>
      </c>
      <c r="H163" s="157">
        <f t="shared" si="80"/>
        <v>6</v>
      </c>
      <c r="I163" s="14">
        <f t="shared" si="81"/>
        <v>4.8</v>
      </c>
      <c r="J163" s="44">
        <f t="shared" si="82"/>
        <v>4</v>
      </c>
      <c r="K163" s="80">
        <v>4.0</v>
      </c>
      <c r="L163" s="165" t="s">
        <v>313</v>
      </c>
    </row>
    <row r="164">
      <c r="A164" s="8"/>
      <c r="B164" s="8" t="s">
        <v>74</v>
      </c>
      <c r="C164" s="8"/>
      <c r="D164" s="8"/>
      <c r="E164" s="8"/>
      <c r="F164" s="12">
        <f t="shared" si="78"/>
        <v>720</v>
      </c>
      <c r="G164" s="14">
        <f t="shared" si="79"/>
        <v>60</v>
      </c>
      <c r="H164" s="157">
        <f t="shared" si="80"/>
        <v>7.5</v>
      </c>
      <c r="I164" s="14">
        <f t="shared" si="81"/>
        <v>6</v>
      </c>
      <c r="J164" s="44">
        <f t="shared" si="82"/>
        <v>5</v>
      </c>
      <c r="K164" s="80">
        <v>4.0</v>
      </c>
      <c r="L164" s="165" t="s">
        <v>283</v>
      </c>
    </row>
    <row r="165">
      <c r="A165" s="8"/>
      <c r="B165" s="8"/>
      <c r="C165" s="8"/>
      <c r="D165" s="8"/>
      <c r="E165" s="5"/>
      <c r="F165" s="12"/>
      <c r="G165" s="14"/>
    </row>
    <row r="166">
      <c r="A166" s="198"/>
      <c r="C166" s="8"/>
      <c r="D166" s="8"/>
      <c r="E166" s="5"/>
      <c r="F166" s="12"/>
      <c r="G166" s="14"/>
    </row>
    <row r="167">
      <c r="A167" s="198"/>
      <c r="B167" s="198"/>
      <c r="C167" s="8"/>
      <c r="D167" s="8"/>
      <c r="E167" s="5"/>
      <c r="F167" s="12"/>
      <c r="G167" s="14"/>
    </row>
    <row r="168">
      <c r="A168" s="198" t="s">
        <v>325</v>
      </c>
      <c r="C168" s="198"/>
      <c r="D168" s="198"/>
      <c r="E168" s="16"/>
      <c r="F168" s="12"/>
      <c r="G168" s="14" t="s">
        <v>99</v>
      </c>
      <c r="H168" s="157" t="s">
        <v>100</v>
      </c>
      <c r="I168" s="14" t="s">
        <v>101</v>
      </c>
      <c r="J168" s="44" t="s">
        <v>102</v>
      </c>
    </row>
    <row r="169">
      <c r="A169" s="198" t="s">
        <v>191</v>
      </c>
      <c r="B169" s="198">
        <v>48.0</v>
      </c>
      <c r="C169" s="198">
        <v>1.0</v>
      </c>
      <c r="D169" s="198">
        <v>10.0</v>
      </c>
      <c r="E169" s="16">
        <v>2.0</v>
      </c>
      <c r="F169" s="12">
        <f t="shared" ref="F169:F173" si="83">B169*E169</f>
        <v>96</v>
      </c>
      <c r="G169" s="14">
        <f t="shared" ref="G169:G173" si="84">F169/12</f>
        <v>8</v>
      </c>
      <c r="H169" s="157">
        <f t="shared" ref="H169:H173" si="85">G169/8</f>
        <v>1</v>
      </c>
      <c r="I169" s="14">
        <f t="shared" ref="I169:I173" si="86">G169/10</f>
        <v>0.8</v>
      </c>
      <c r="J169" s="44">
        <f t="shared" ref="J169:J173" si="87">G169/12</f>
        <v>0.6666666667</v>
      </c>
      <c r="K169" s="83">
        <v>1.0</v>
      </c>
      <c r="L169" s="83" t="s">
        <v>327</v>
      </c>
    </row>
    <row r="170">
      <c r="A170" s="198" t="s">
        <v>191</v>
      </c>
      <c r="B170" s="198">
        <v>48.0</v>
      </c>
      <c r="C170" s="198">
        <v>1.0</v>
      </c>
      <c r="D170" s="198">
        <v>4.0</v>
      </c>
      <c r="E170" s="16">
        <v>1.0</v>
      </c>
      <c r="F170" s="12">
        <f t="shared" si="83"/>
        <v>48</v>
      </c>
      <c r="G170" s="14">
        <f t="shared" si="84"/>
        <v>4</v>
      </c>
      <c r="H170" s="157">
        <f t="shared" si="85"/>
        <v>0.5</v>
      </c>
      <c r="I170" s="14">
        <f t="shared" si="86"/>
        <v>0.4</v>
      </c>
      <c r="J170" s="44">
        <f t="shared" si="87"/>
        <v>0.3333333333</v>
      </c>
      <c r="K170" s="83">
        <v>0.5</v>
      </c>
      <c r="L170" s="83" t="s">
        <v>328</v>
      </c>
    </row>
    <row r="171">
      <c r="A171" s="198" t="s">
        <v>329</v>
      </c>
      <c r="B171" s="198">
        <v>22.5</v>
      </c>
      <c r="C171" s="198">
        <v>1.0</v>
      </c>
      <c r="D171" s="198">
        <v>4.0</v>
      </c>
      <c r="E171" s="16">
        <v>2.0</v>
      </c>
      <c r="F171" s="12">
        <f t="shared" si="83"/>
        <v>45</v>
      </c>
      <c r="G171" s="14">
        <f t="shared" si="84"/>
        <v>3.75</v>
      </c>
      <c r="H171" s="157">
        <f t="shared" si="85"/>
        <v>0.46875</v>
      </c>
      <c r="I171" s="14">
        <f t="shared" si="86"/>
        <v>0.375</v>
      </c>
      <c r="J171" s="44">
        <f t="shared" si="87"/>
        <v>0.3125</v>
      </c>
      <c r="K171" s="83">
        <v>0.5</v>
      </c>
      <c r="L171" s="83" t="s">
        <v>328</v>
      </c>
    </row>
    <row r="172">
      <c r="A172" s="198" t="s">
        <v>330</v>
      </c>
      <c r="B172" s="198">
        <v>48.0</v>
      </c>
      <c r="C172" s="198">
        <v>1.0</v>
      </c>
      <c r="D172" s="198">
        <v>4.0</v>
      </c>
      <c r="E172" s="16">
        <v>2.0</v>
      </c>
      <c r="F172" s="12">
        <f t="shared" si="83"/>
        <v>96</v>
      </c>
      <c r="G172" s="14">
        <f t="shared" si="84"/>
        <v>8</v>
      </c>
      <c r="H172" s="157">
        <f t="shared" si="85"/>
        <v>1</v>
      </c>
      <c r="I172" s="14">
        <f t="shared" si="86"/>
        <v>0.8</v>
      </c>
      <c r="J172" s="44">
        <f t="shared" si="87"/>
        <v>0.6666666667</v>
      </c>
      <c r="K172" s="83">
        <v>1.0</v>
      </c>
      <c r="L172" s="83" t="s">
        <v>328</v>
      </c>
    </row>
    <row r="173">
      <c r="A173" s="257" t="s">
        <v>331</v>
      </c>
      <c r="B173" s="257">
        <v>22.5</v>
      </c>
      <c r="C173" s="198">
        <v>2.0</v>
      </c>
      <c r="D173" s="198">
        <v>4.0</v>
      </c>
      <c r="E173" s="16">
        <v>3.0</v>
      </c>
      <c r="F173" s="12">
        <f t="shared" si="83"/>
        <v>67.5</v>
      </c>
      <c r="G173" s="14">
        <f t="shared" si="84"/>
        <v>5.625</v>
      </c>
      <c r="H173" s="157">
        <f t="shared" si="85"/>
        <v>0.703125</v>
      </c>
      <c r="I173" s="14">
        <f t="shared" si="86"/>
        <v>0.5625</v>
      </c>
      <c r="J173" s="44">
        <f t="shared" si="87"/>
        <v>0.46875</v>
      </c>
      <c r="K173" s="51">
        <v>0.7</v>
      </c>
      <c r="L173" s="83" t="s">
        <v>42</v>
      </c>
    </row>
    <row r="174">
      <c r="A174" s="167"/>
      <c r="B174" s="170" t="s">
        <v>95</v>
      </c>
      <c r="C174" s="171"/>
      <c r="D174" s="171"/>
      <c r="E174" s="172"/>
      <c r="F174" s="173"/>
      <c r="G174" s="174"/>
      <c r="H174" s="175"/>
      <c r="I174" s="175"/>
      <c r="J174" s="175"/>
      <c r="K174" s="175"/>
      <c r="L174" s="251"/>
    </row>
    <row r="175">
      <c r="A175" s="8"/>
      <c r="B175" s="8" t="s">
        <v>97</v>
      </c>
      <c r="C175" s="8"/>
      <c r="D175" s="8"/>
      <c r="E175" s="8"/>
      <c r="F175" s="12" t="s">
        <v>98</v>
      </c>
      <c r="G175" s="14" t="s">
        <v>99</v>
      </c>
      <c r="H175" s="157" t="s">
        <v>100</v>
      </c>
      <c r="I175" s="14" t="s">
        <v>101</v>
      </c>
      <c r="J175" s="44" t="s">
        <v>102</v>
      </c>
      <c r="K175" s="80" t="s">
        <v>103</v>
      </c>
      <c r="L175" s="177" t="s">
        <v>104</v>
      </c>
    </row>
    <row r="176">
      <c r="A176" s="154"/>
      <c r="B176" s="154" t="s">
        <v>332</v>
      </c>
      <c r="C176" s="8"/>
      <c r="D176" s="8"/>
      <c r="E176" s="8"/>
      <c r="F176" s="178">
        <f>F169</f>
        <v>96</v>
      </c>
      <c r="G176" s="14">
        <f t="shared" ref="G176:G178" si="88">F176/12</f>
        <v>8</v>
      </c>
      <c r="H176" s="157">
        <f t="shared" ref="H176:H178" si="89">G176/8</f>
        <v>1</v>
      </c>
      <c r="I176" s="14">
        <f t="shared" ref="I176:I178" si="90">G176/10</f>
        <v>0.8</v>
      </c>
      <c r="J176" s="44">
        <f t="shared" ref="J176:J178" si="91">G176/12</f>
        <v>0.6666666667</v>
      </c>
      <c r="K176" s="177">
        <v>1.0</v>
      </c>
      <c r="L176" s="256" t="s">
        <v>116</v>
      </c>
    </row>
    <row r="177">
      <c r="A177" s="198"/>
      <c r="B177" s="198" t="s">
        <v>333</v>
      </c>
      <c r="C177" s="8"/>
      <c r="D177" s="8"/>
      <c r="E177" s="8"/>
      <c r="F177" s="12">
        <f>F170+F171+F172</f>
        <v>189</v>
      </c>
      <c r="G177" s="14">
        <f t="shared" si="88"/>
        <v>15.75</v>
      </c>
      <c r="H177" s="157">
        <f t="shared" si="89"/>
        <v>1.96875</v>
      </c>
      <c r="I177" s="14">
        <f t="shared" si="90"/>
        <v>1.575</v>
      </c>
      <c r="J177" s="44">
        <f t="shared" si="91"/>
        <v>1.3125</v>
      </c>
      <c r="K177" s="177">
        <v>2.0</v>
      </c>
      <c r="L177" s="258" t="s">
        <v>328</v>
      </c>
    </row>
    <row r="178">
      <c r="A178" s="198"/>
      <c r="B178" s="198" t="s">
        <v>77</v>
      </c>
      <c r="C178" s="8"/>
      <c r="D178" s="8"/>
      <c r="E178" s="8"/>
      <c r="F178" s="12">
        <f>F172+F171</f>
        <v>141</v>
      </c>
      <c r="G178" s="14">
        <f t="shared" si="88"/>
        <v>11.75</v>
      </c>
      <c r="H178" s="157">
        <f t="shared" si="89"/>
        <v>1.46875</v>
      </c>
      <c r="I178" s="14">
        <f t="shared" si="90"/>
        <v>1.175</v>
      </c>
      <c r="J178" s="44">
        <f t="shared" si="91"/>
        <v>0.9791666667</v>
      </c>
      <c r="K178" s="177">
        <v>1.0</v>
      </c>
      <c r="L178" s="259" t="s">
        <v>42</v>
      </c>
    </row>
    <row r="179">
      <c r="A179" s="8"/>
      <c r="B179" s="8"/>
      <c r="C179" s="8"/>
      <c r="D179" s="8"/>
      <c r="E179" s="8"/>
      <c r="F179" s="12"/>
      <c r="G179" s="14"/>
      <c r="H179" s="157"/>
      <c r="I179" s="14"/>
      <c r="J179" s="44"/>
      <c r="K179" s="12">
        <f>SUM(E169:E173)*2</f>
        <v>20</v>
      </c>
      <c r="L179" s="21" t="s">
        <v>334</v>
      </c>
      <c r="M179" s="157"/>
    </row>
    <row r="180">
      <c r="A180" s="260" t="s">
        <v>335</v>
      </c>
      <c r="F180" s="12"/>
      <c r="G180" s="14" t="s">
        <v>99</v>
      </c>
      <c r="H180" s="157" t="s">
        <v>100</v>
      </c>
      <c r="I180" s="14" t="s">
        <v>101</v>
      </c>
      <c r="J180" s="44" t="s">
        <v>102</v>
      </c>
    </row>
    <row r="181">
      <c r="A181" s="83" t="s">
        <v>337</v>
      </c>
      <c r="B181" s="83">
        <v>28.0</v>
      </c>
      <c r="C181" s="83">
        <v>4.0</v>
      </c>
      <c r="D181" s="83">
        <v>4.0</v>
      </c>
      <c r="E181" s="83">
        <v>4.0</v>
      </c>
      <c r="F181" s="12">
        <f t="shared" ref="F181:F186" si="92">B181*E181</f>
        <v>112</v>
      </c>
      <c r="G181" s="14">
        <f t="shared" ref="G181:G186" si="93">F181/12</f>
        <v>9.333333333</v>
      </c>
      <c r="H181" s="157">
        <f t="shared" ref="H181:H186" si="94">G181/8</f>
        <v>1.166666667</v>
      </c>
      <c r="I181" s="14">
        <f t="shared" ref="I181:I186" si="95">G181/10</f>
        <v>0.9333333333</v>
      </c>
      <c r="J181" s="44">
        <f t="shared" ref="J181:J186" si="96">G181/12</f>
        <v>0.7777777778</v>
      </c>
    </row>
    <row r="182">
      <c r="A182" s="83" t="s">
        <v>338</v>
      </c>
      <c r="B182" s="83">
        <v>13.5</v>
      </c>
      <c r="C182" s="83">
        <v>2.0</v>
      </c>
      <c r="D182" s="83">
        <v>4.0</v>
      </c>
      <c r="E182" s="83">
        <v>10.0</v>
      </c>
      <c r="F182" s="12">
        <f t="shared" si="92"/>
        <v>135</v>
      </c>
      <c r="G182" s="14">
        <f t="shared" si="93"/>
        <v>11.25</v>
      </c>
      <c r="H182" s="157">
        <f t="shared" si="94"/>
        <v>1.40625</v>
      </c>
      <c r="I182" s="14">
        <f t="shared" si="95"/>
        <v>1.125</v>
      </c>
      <c r="J182" s="44">
        <f t="shared" si="96"/>
        <v>0.9375</v>
      </c>
    </row>
    <row r="183">
      <c r="A183" s="198" t="s">
        <v>339</v>
      </c>
      <c r="B183" s="198">
        <v>15.0</v>
      </c>
      <c r="C183" s="198">
        <v>2.0</v>
      </c>
      <c r="D183" s="198">
        <v>4.0</v>
      </c>
      <c r="E183" s="16">
        <v>10.0</v>
      </c>
      <c r="F183" s="12">
        <f t="shared" si="92"/>
        <v>150</v>
      </c>
      <c r="G183" s="14">
        <f t="shared" si="93"/>
        <v>12.5</v>
      </c>
      <c r="H183" s="157">
        <f t="shared" si="94"/>
        <v>1.5625</v>
      </c>
      <c r="I183" s="14">
        <f t="shared" si="95"/>
        <v>1.25</v>
      </c>
      <c r="J183" s="44">
        <f t="shared" si="96"/>
        <v>1.041666667</v>
      </c>
    </row>
    <row r="184">
      <c r="A184" s="198" t="s">
        <v>340</v>
      </c>
      <c r="B184" s="198">
        <v>22.0</v>
      </c>
      <c r="C184" s="198">
        <v>2.0</v>
      </c>
      <c r="D184" s="198">
        <v>6.0</v>
      </c>
      <c r="E184" s="16">
        <v>2.0</v>
      </c>
      <c r="F184" s="12">
        <f t="shared" si="92"/>
        <v>44</v>
      </c>
      <c r="G184" s="14">
        <f t="shared" si="93"/>
        <v>3.666666667</v>
      </c>
      <c r="H184" s="157">
        <f t="shared" si="94"/>
        <v>0.4583333333</v>
      </c>
      <c r="I184" s="14">
        <f t="shared" si="95"/>
        <v>0.3666666667</v>
      </c>
      <c r="J184" s="44">
        <f t="shared" si="96"/>
        <v>0.3055555556</v>
      </c>
    </row>
    <row r="185">
      <c r="A185" s="198" t="s">
        <v>342</v>
      </c>
      <c r="B185" s="198">
        <v>24.0</v>
      </c>
      <c r="C185" s="198">
        <v>2.0</v>
      </c>
      <c r="D185" s="198">
        <v>6.0</v>
      </c>
      <c r="E185" s="16">
        <v>3.0</v>
      </c>
      <c r="F185" s="12">
        <f t="shared" si="92"/>
        <v>72</v>
      </c>
      <c r="G185" s="14">
        <f t="shared" si="93"/>
        <v>6</v>
      </c>
      <c r="H185" s="157">
        <f t="shared" si="94"/>
        <v>0.75</v>
      </c>
      <c r="I185" s="14">
        <f t="shared" si="95"/>
        <v>0.6</v>
      </c>
      <c r="J185" s="44">
        <f t="shared" si="96"/>
        <v>0.5</v>
      </c>
    </row>
    <row r="186">
      <c r="A186" s="198" t="s">
        <v>342</v>
      </c>
      <c r="B186" s="198">
        <v>24.0</v>
      </c>
      <c r="C186" s="198">
        <v>2.0</v>
      </c>
      <c r="D186" s="198">
        <v>4.0</v>
      </c>
      <c r="E186" s="16">
        <v>2.0</v>
      </c>
      <c r="F186" s="12">
        <f t="shared" si="92"/>
        <v>48</v>
      </c>
      <c r="G186" s="14">
        <f t="shared" si="93"/>
        <v>4</v>
      </c>
      <c r="H186" s="157">
        <f t="shared" si="94"/>
        <v>0.5</v>
      </c>
      <c r="I186" s="14">
        <f t="shared" si="95"/>
        <v>0.4</v>
      </c>
      <c r="J186" s="44">
        <f t="shared" si="96"/>
        <v>0.3333333333</v>
      </c>
    </row>
    <row r="187">
      <c r="A187" s="8"/>
      <c r="B187" s="170" t="s">
        <v>95</v>
      </c>
      <c r="C187" s="171"/>
      <c r="D187" s="171"/>
      <c r="E187" s="172"/>
      <c r="F187" s="173"/>
      <c r="G187" s="174"/>
      <c r="H187" s="175"/>
      <c r="I187" s="175"/>
      <c r="J187" s="175"/>
      <c r="K187" s="175"/>
      <c r="L187" s="251"/>
    </row>
    <row r="188">
      <c r="A188" s="8"/>
      <c r="B188" s="8" t="s">
        <v>97</v>
      </c>
      <c r="C188" s="8"/>
      <c r="D188" s="8"/>
      <c r="E188" s="8"/>
      <c r="F188" s="12" t="s">
        <v>98</v>
      </c>
      <c r="G188" s="14" t="s">
        <v>99</v>
      </c>
      <c r="H188" s="157" t="s">
        <v>100</v>
      </c>
      <c r="I188" s="14" t="s">
        <v>101</v>
      </c>
      <c r="J188" s="44" t="s">
        <v>102</v>
      </c>
      <c r="K188" s="80" t="s">
        <v>103</v>
      </c>
      <c r="L188" s="177" t="s">
        <v>104</v>
      </c>
    </row>
    <row r="189">
      <c r="A189" s="8"/>
      <c r="B189" s="154" t="s">
        <v>77</v>
      </c>
      <c r="C189" s="8"/>
      <c r="D189" s="8"/>
      <c r="E189" s="8"/>
      <c r="F189" s="178">
        <f>F182+F183+F186</f>
        <v>333</v>
      </c>
      <c r="G189" s="14">
        <f t="shared" ref="G189:G191" si="97">F189/12</f>
        <v>27.75</v>
      </c>
      <c r="H189" s="157">
        <f t="shared" ref="H189:H191" si="98">G189/8</f>
        <v>3.46875</v>
      </c>
      <c r="I189" s="14">
        <f t="shared" ref="I189:I191" si="99">G189/10</f>
        <v>2.775</v>
      </c>
      <c r="J189" s="44">
        <f t="shared" ref="J189:J191" si="100">G189/12</f>
        <v>2.3125</v>
      </c>
      <c r="K189" s="177">
        <v>3.0</v>
      </c>
      <c r="L189" s="256" t="s">
        <v>119</v>
      </c>
    </row>
    <row r="190">
      <c r="A190" s="8"/>
      <c r="B190" s="198" t="s">
        <v>120</v>
      </c>
      <c r="C190" s="8"/>
      <c r="D190" s="8"/>
      <c r="E190" s="8"/>
      <c r="F190" s="12">
        <f>SUM(F184:F185)</f>
        <v>116</v>
      </c>
      <c r="G190" s="14">
        <f t="shared" si="97"/>
        <v>9.666666667</v>
      </c>
      <c r="H190" s="157">
        <f t="shared" si="98"/>
        <v>1.208333333</v>
      </c>
      <c r="I190" s="14">
        <f t="shared" si="99"/>
        <v>0.9666666667</v>
      </c>
      <c r="J190" s="44">
        <f t="shared" si="100"/>
        <v>0.8055555556</v>
      </c>
      <c r="K190" s="177">
        <v>1.0</v>
      </c>
      <c r="L190" s="258" t="s">
        <v>345</v>
      </c>
    </row>
    <row r="191">
      <c r="A191" s="8"/>
      <c r="B191" s="198" t="s">
        <v>74</v>
      </c>
      <c r="C191" s="8"/>
      <c r="D191" s="8"/>
      <c r="E191" s="8"/>
      <c r="F191" s="12">
        <f>F181</f>
        <v>112</v>
      </c>
      <c r="G191" s="14">
        <f t="shared" si="97"/>
        <v>9.333333333</v>
      </c>
      <c r="H191" s="157">
        <f t="shared" si="98"/>
        <v>1.166666667</v>
      </c>
      <c r="I191" s="14">
        <f t="shared" si="99"/>
        <v>0.9333333333</v>
      </c>
      <c r="J191" s="44">
        <f t="shared" si="100"/>
        <v>0.7777777778</v>
      </c>
      <c r="K191" s="177">
        <v>1.0</v>
      </c>
      <c r="L191" s="258" t="s">
        <v>283</v>
      </c>
    </row>
    <row r="192">
      <c r="A192" s="8"/>
      <c r="B192" s="8"/>
      <c r="C192" s="8"/>
      <c r="D192" s="8"/>
      <c r="E192" s="5"/>
      <c r="F192" s="12"/>
      <c r="G192" s="14"/>
      <c r="K192" s="83" t="s">
        <v>346</v>
      </c>
      <c r="L192" s="76">
        <f>SUM(E181:E186)*2</f>
        <v>62</v>
      </c>
    </row>
    <row r="193">
      <c r="A193" s="260" t="s">
        <v>347</v>
      </c>
      <c r="F193" s="12"/>
      <c r="G193" s="14" t="s">
        <v>99</v>
      </c>
      <c r="H193" s="157" t="s">
        <v>100</v>
      </c>
      <c r="I193" s="14" t="s">
        <v>101</v>
      </c>
      <c r="J193" s="44" t="s">
        <v>102</v>
      </c>
    </row>
    <row r="194">
      <c r="A194" s="83" t="s">
        <v>337</v>
      </c>
      <c r="B194" s="83">
        <v>16.0</v>
      </c>
      <c r="C194" s="83">
        <v>4.0</v>
      </c>
      <c r="D194" s="83">
        <v>4.0</v>
      </c>
      <c r="E194" s="83">
        <v>4.0</v>
      </c>
      <c r="F194" s="12">
        <f t="shared" ref="F194:F196" si="101">B194*E194</f>
        <v>64</v>
      </c>
      <c r="G194" s="14">
        <f t="shared" ref="G194:G196" si="102">F194/12</f>
        <v>5.333333333</v>
      </c>
      <c r="H194" s="157">
        <f t="shared" ref="H194:H196" si="103">G194/8</f>
        <v>0.6666666667</v>
      </c>
      <c r="I194" s="14">
        <f t="shared" ref="I194:I196" si="104">G194/10</f>
        <v>0.5333333333</v>
      </c>
      <c r="J194" s="44">
        <f t="shared" ref="J194:J196" si="105">G194/12</f>
        <v>0.4444444444</v>
      </c>
    </row>
    <row r="195">
      <c r="A195" s="83" t="s">
        <v>338</v>
      </c>
      <c r="B195" s="83">
        <v>13.5</v>
      </c>
      <c r="C195" s="83">
        <v>2.0</v>
      </c>
      <c r="D195" s="83">
        <v>4.0</v>
      </c>
      <c r="E195" s="83">
        <v>6.0</v>
      </c>
      <c r="F195" s="12">
        <f t="shared" si="101"/>
        <v>81</v>
      </c>
      <c r="G195" s="14">
        <f t="shared" si="102"/>
        <v>6.75</v>
      </c>
      <c r="H195" s="157">
        <f t="shared" si="103"/>
        <v>0.84375</v>
      </c>
      <c r="I195" s="14">
        <f t="shared" si="104"/>
        <v>0.675</v>
      </c>
      <c r="J195" s="44">
        <f t="shared" si="105"/>
        <v>0.5625</v>
      </c>
    </row>
    <row r="196">
      <c r="A196" s="198" t="s">
        <v>339</v>
      </c>
      <c r="B196" s="198">
        <v>15.0</v>
      </c>
      <c r="C196" s="198">
        <v>2.0</v>
      </c>
      <c r="D196" s="198">
        <v>4.0</v>
      </c>
      <c r="E196" s="16">
        <v>6.0</v>
      </c>
      <c r="F196" s="12">
        <f t="shared" si="101"/>
        <v>90</v>
      </c>
      <c r="G196" s="14">
        <f t="shared" si="102"/>
        <v>7.5</v>
      </c>
      <c r="H196" s="157">
        <f t="shared" si="103"/>
        <v>0.9375</v>
      </c>
      <c r="I196" s="14">
        <f t="shared" si="104"/>
        <v>0.75</v>
      </c>
      <c r="J196" s="44">
        <f t="shared" si="105"/>
        <v>0.625</v>
      </c>
    </row>
    <row r="197">
      <c r="A197" s="198"/>
      <c r="B197" s="198"/>
      <c r="C197" s="198"/>
      <c r="D197" s="198"/>
      <c r="E197" s="16"/>
      <c r="F197" s="12"/>
      <c r="G197" s="14"/>
      <c r="H197" s="157"/>
      <c r="I197" s="14"/>
      <c r="J197" s="44"/>
    </row>
    <row r="198">
      <c r="A198" s="198" t="s">
        <v>348</v>
      </c>
      <c r="B198" s="198">
        <v>17.0</v>
      </c>
      <c r="C198" s="198">
        <v>2.0</v>
      </c>
      <c r="D198" s="198">
        <v>6.0</v>
      </c>
      <c r="E198" s="16">
        <v>3.0</v>
      </c>
      <c r="F198" s="12">
        <f>B198*E198</f>
        <v>51</v>
      </c>
      <c r="G198" s="14">
        <f>F198/12</f>
        <v>4.25</v>
      </c>
      <c r="H198" s="157">
        <f>G198/8</f>
        <v>0.53125</v>
      </c>
      <c r="I198" s="14">
        <f>G198/10</f>
        <v>0.425</v>
      </c>
      <c r="J198" s="44">
        <f>G198/12</f>
        <v>0.3541666667</v>
      </c>
    </row>
    <row r="199">
      <c r="A199" s="198"/>
      <c r="B199" s="198"/>
      <c r="C199" s="198"/>
      <c r="D199" s="198"/>
      <c r="E199" s="16"/>
      <c r="F199" s="12"/>
      <c r="G199" s="14"/>
      <c r="H199" s="157"/>
      <c r="I199" s="14"/>
      <c r="J199" s="44"/>
    </row>
    <row r="200">
      <c r="A200" s="8"/>
      <c r="B200" s="170" t="s">
        <v>95</v>
      </c>
      <c r="C200" s="171"/>
      <c r="D200" s="171"/>
      <c r="E200" s="172"/>
      <c r="F200" s="173"/>
      <c r="G200" s="174"/>
      <c r="H200" s="175"/>
      <c r="I200" s="175"/>
      <c r="J200" s="175"/>
      <c r="K200" s="175"/>
      <c r="L200" s="251"/>
    </row>
    <row r="201">
      <c r="A201" s="8"/>
      <c r="B201" s="8" t="s">
        <v>97</v>
      </c>
      <c r="C201" s="8"/>
      <c r="D201" s="8"/>
      <c r="E201" s="8"/>
      <c r="F201" s="12" t="s">
        <v>98</v>
      </c>
      <c r="G201" s="14" t="s">
        <v>99</v>
      </c>
      <c r="H201" s="157" t="s">
        <v>100</v>
      </c>
      <c r="I201" s="14" t="s">
        <v>101</v>
      </c>
      <c r="J201" s="44" t="s">
        <v>102</v>
      </c>
      <c r="K201" s="80" t="s">
        <v>103</v>
      </c>
      <c r="L201" s="177" t="s">
        <v>104</v>
      </c>
    </row>
    <row r="202">
      <c r="A202" s="8"/>
      <c r="B202" s="154" t="s">
        <v>77</v>
      </c>
      <c r="C202" s="8"/>
      <c r="D202" s="8"/>
      <c r="E202" s="8"/>
      <c r="F202" s="178">
        <f>F195+F196+F199</f>
        <v>171</v>
      </c>
      <c r="G202" s="14">
        <f t="shared" ref="G202:G204" si="106">F202/12</f>
        <v>14.25</v>
      </c>
      <c r="H202" s="157">
        <f t="shared" ref="H202:H204" si="107">G202/8</f>
        <v>1.78125</v>
      </c>
      <c r="I202" s="14">
        <f t="shared" ref="I202:I204" si="108">G202/10</f>
        <v>1.425</v>
      </c>
      <c r="J202" s="44">
        <f t="shared" ref="J202:J204" si="109">G202/12</f>
        <v>1.1875</v>
      </c>
      <c r="K202" s="177">
        <v>2.0</v>
      </c>
      <c r="L202" s="256" t="s">
        <v>42</v>
      </c>
    </row>
    <row r="203">
      <c r="A203" s="8"/>
      <c r="B203" s="198" t="s">
        <v>120</v>
      </c>
      <c r="C203" s="8"/>
      <c r="D203" s="8"/>
      <c r="E203" s="8"/>
      <c r="F203" s="12">
        <f>SUM(F197:F198)</f>
        <v>51</v>
      </c>
      <c r="G203" s="14">
        <f t="shared" si="106"/>
        <v>4.25</v>
      </c>
      <c r="H203" s="157">
        <f t="shared" si="107"/>
        <v>0.53125</v>
      </c>
      <c r="I203" s="14">
        <f t="shared" si="108"/>
        <v>0.425</v>
      </c>
      <c r="J203" s="44">
        <f t="shared" si="109"/>
        <v>0.3541666667</v>
      </c>
      <c r="K203" s="177">
        <v>0.5</v>
      </c>
      <c r="L203" s="258" t="s">
        <v>122</v>
      </c>
    </row>
    <row r="204">
      <c r="A204" s="8"/>
      <c r="B204" s="198" t="s">
        <v>74</v>
      </c>
      <c r="C204" s="8"/>
      <c r="D204" s="8"/>
      <c r="E204" s="8"/>
      <c r="F204" s="12">
        <f>F194</f>
        <v>64</v>
      </c>
      <c r="G204" s="14">
        <f t="shared" si="106"/>
        <v>5.333333333</v>
      </c>
      <c r="H204" s="157">
        <f t="shared" si="107"/>
        <v>0.6666666667</v>
      </c>
      <c r="I204" s="14">
        <f t="shared" si="108"/>
        <v>0.5333333333</v>
      </c>
      <c r="J204" s="44">
        <f t="shared" si="109"/>
        <v>0.4444444444</v>
      </c>
      <c r="K204" s="177">
        <v>1.0</v>
      </c>
      <c r="L204" s="258" t="s">
        <v>228</v>
      </c>
    </row>
    <row r="205">
      <c r="A205" s="8"/>
      <c r="B205" s="8"/>
      <c r="C205" s="8"/>
      <c r="D205" s="8"/>
      <c r="E205" s="5"/>
      <c r="F205" s="12"/>
      <c r="G205" s="14"/>
      <c r="K205" s="83" t="s">
        <v>346</v>
      </c>
      <c r="L205" s="76">
        <f>SUM(E194:E199)*2</f>
        <v>38</v>
      </c>
    </row>
    <row r="206">
      <c r="A206" s="198" t="s">
        <v>349</v>
      </c>
      <c r="B206" s="8"/>
      <c r="C206" s="8"/>
      <c r="D206" s="8"/>
      <c r="E206" s="5"/>
      <c r="F206" s="12"/>
      <c r="G206" s="14"/>
    </row>
    <row r="207">
      <c r="A207" s="83" t="s">
        <v>191</v>
      </c>
      <c r="B207" s="83">
        <v>24.0</v>
      </c>
      <c r="C207" s="83">
        <v>2.0</v>
      </c>
      <c r="D207" s="83">
        <v>6.0</v>
      </c>
      <c r="E207" s="83">
        <v>3.0</v>
      </c>
      <c r="F207" s="12">
        <f t="shared" ref="F207:F210" si="110">B207*E207</f>
        <v>72</v>
      </c>
      <c r="G207" s="14">
        <f t="shared" ref="G207:G210" si="111">F207/12</f>
        <v>6</v>
      </c>
      <c r="H207" s="157">
        <f t="shared" ref="H207:H210" si="112">G207/8</f>
        <v>0.75</v>
      </c>
      <c r="I207" s="14">
        <f t="shared" ref="I207:I210" si="113">G207/10</f>
        <v>0.6</v>
      </c>
      <c r="J207" s="44">
        <f t="shared" ref="J207:J210" si="114">G207/12</f>
        <v>0.5</v>
      </c>
      <c r="K207" s="83">
        <v>1.0</v>
      </c>
      <c r="L207" s="83" t="s">
        <v>122</v>
      </c>
    </row>
    <row r="208">
      <c r="A208" s="83" t="s">
        <v>351</v>
      </c>
      <c r="B208" s="83">
        <v>24.0</v>
      </c>
      <c r="C208" s="83">
        <v>2.0</v>
      </c>
      <c r="D208" s="83">
        <v>4.0</v>
      </c>
      <c r="E208" s="83">
        <v>2.0</v>
      </c>
      <c r="F208" s="12">
        <f t="shared" si="110"/>
        <v>48</v>
      </c>
      <c r="G208" s="14">
        <f t="shared" si="111"/>
        <v>4</v>
      </c>
      <c r="H208" s="157">
        <f t="shared" si="112"/>
        <v>0.5</v>
      </c>
      <c r="I208" s="14">
        <f t="shared" si="113"/>
        <v>0.4</v>
      </c>
      <c r="J208" s="44">
        <f t="shared" si="114"/>
        <v>0.3333333333</v>
      </c>
      <c r="K208" s="83">
        <v>0.5</v>
      </c>
      <c r="L208" s="83" t="s">
        <v>42</v>
      </c>
    </row>
    <row r="209">
      <c r="A209" s="198" t="s">
        <v>352</v>
      </c>
      <c r="B209" s="198">
        <v>24.0</v>
      </c>
      <c r="C209" s="198">
        <v>2.0</v>
      </c>
      <c r="D209" s="198">
        <v>4.0</v>
      </c>
      <c r="E209" s="16">
        <v>2.0</v>
      </c>
      <c r="F209" s="12">
        <f t="shared" si="110"/>
        <v>48</v>
      </c>
      <c r="G209" s="14">
        <f t="shared" si="111"/>
        <v>4</v>
      </c>
      <c r="H209" s="157">
        <f t="shared" si="112"/>
        <v>0.5</v>
      </c>
      <c r="I209" s="14">
        <f t="shared" si="113"/>
        <v>0.4</v>
      </c>
      <c r="J209" s="44">
        <f t="shared" si="114"/>
        <v>0.3333333333</v>
      </c>
      <c r="K209" s="83">
        <v>0.5</v>
      </c>
      <c r="L209" s="83" t="s">
        <v>42</v>
      </c>
    </row>
    <row r="210">
      <c r="A210" s="83" t="s">
        <v>353</v>
      </c>
      <c r="B210" s="198">
        <v>22.0</v>
      </c>
      <c r="C210" s="198">
        <v>2.0</v>
      </c>
      <c r="D210" s="198">
        <v>4.0</v>
      </c>
      <c r="E210" s="16">
        <v>3.0</v>
      </c>
      <c r="F210" s="12">
        <f t="shared" si="110"/>
        <v>66</v>
      </c>
      <c r="G210" s="14">
        <f t="shared" si="111"/>
        <v>5.5</v>
      </c>
      <c r="H210" s="157">
        <f t="shared" si="112"/>
        <v>0.6875</v>
      </c>
      <c r="I210" s="14">
        <f t="shared" si="113"/>
        <v>0.55</v>
      </c>
      <c r="J210" s="44">
        <f t="shared" si="114"/>
        <v>0.4583333333</v>
      </c>
      <c r="K210" s="83">
        <v>0.7</v>
      </c>
      <c r="L210" s="83" t="s">
        <v>42</v>
      </c>
    </row>
    <row r="211">
      <c r="A211" s="8"/>
      <c r="B211" s="170" t="s">
        <v>95</v>
      </c>
      <c r="C211" s="171"/>
      <c r="D211" s="171"/>
      <c r="E211" s="172"/>
      <c r="F211" s="173"/>
      <c r="G211" s="174"/>
      <c r="H211" s="175"/>
      <c r="I211" s="175"/>
      <c r="J211" s="175"/>
      <c r="K211" s="175"/>
      <c r="L211" s="251"/>
    </row>
    <row r="212">
      <c r="A212" s="8"/>
      <c r="B212" s="8" t="s">
        <v>97</v>
      </c>
      <c r="C212" s="8"/>
      <c r="D212" s="8"/>
      <c r="E212" s="8"/>
      <c r="F212" s="12" t="s">
        <v>98</v>
      </c>
      <c r="G212" s="14" t="s">
        <v>99</v>
      </c>
      <c r="H212" s="157" t="s">
        <v>100</v>
      </c>
      <c r="I212" s="14" t="s">
        <v>101</v>
      </c>
      <c r="J212" s="44" t="s">
        <v>102</v>
      </c>
      <c r="K212" s="80" t="s">
        <v>103</v>
      </c>
      <c r="L212" s="177" t="s">
        <v>104</v>
      </c>
    </row>
    <row r="213">
      <c r="A213" s="8"/>
      <c r="B213" s="154" t="s">
        <v>77</v>
      </c>
      <c r="C213" s="8"/>
      <c r="D213" s="8"/>
      <c r="E213" s="8"/>
      <c r="F213" s="178">
        <f>F208+F210+F209</f>
        <v>162</v>
      </c>
      <c r="G213" s="14">
        <f t="shared" ref="G213:G214" si="115">F213/12</f>
        <v>13.5</v>
      </c>
      <c r="H213" s="157">
        <f t="shared" ref="H213:H214" si="116">G213/8</f>
        <v>1.6875</v>
      </c>
      <c r="I213" s="14">
        <f t="shared" ref="I213:I214" si="117">G213/10</f>
        <v>1.35</v>
      </c>
      <c r="J213" s="44">
        <f t="shared" ref="J213:J214" si="118">G213/12</f>
        <v>1.125</v>
      </c>
      <c r="K213" s="177">
        <v>2.0</v>
      </c>
      <c r="L213" s="256" t="s">
        <v>42</v>
      </c>
    </row>
    <row r="214">
      <c r="A214" s="8"/>
      <c r="B214" s="198" t="s">
        <v>120</v>
      </c>
      <c r="C214" s="8"/>
      <c r="D214" s="8"/>
      <c r="E214" s="8"/>
      <c r="F214" s="12">
        <f>F207</f>
        <v>72</v>
      </c>
      <c r="G214" s="14">
        <f t="shared" si="115"/>
        <v>6</v>
      </c>
      <c r="H214" s="157">
        <f t="shared" si="116"/>
        <v>0.75</v>
      </c>
      <c r="I214" s="14">
        <f t="shared" si="117"/>
        <v>0.6</v>
      </c>
      <c r="J214" s="44">
        <f t="shared" si="118"/>
        <v>0.5</v>
      </c>
      <c r="K214" s="177">
        <v>0.8</v>
      </c>
      <c r="L214" s="258" t="s">
        <v>122</v>
      </c>
    </row>
    <row r="215">
      <c r="A215" s="8"/>
      <c r="B215" s="8"/>
      <c r="C215" s="8"/>
      <c r="D215" s="8"/>
      <c r="E215" s="5"/>
      <c r="F215" s="12"/>
      <c r="G215" s="14"/>
      <c r="K215" s="83" t="s">
        <v>346</v>
      </c>
      <c r="L215" s="76">
        <f>SUM(E207:E210)*2</f>
        <v>20</v>
      </c>
    </row>
    <row r="216">
      <c r="A216" s="8"/>
      <c r="B216" s="8"/>
      <c r="C216" s="8"/>
      <c r="D216" s="8"/>
      <c r="E216" s="5"/>
      <c r="F216" s="12"/>
      <c r="G216" s="14"/>
    </row>
    <row r="217">
      <c r="A217" s="198" t="s">
        <v>356</v>
      </c>
      <c r="B217" s="8"/>
      <c r="C217" s="8"/>
      <c r="D217" s="8"/>
      <c r="E217" s="5"/>
      <c r="F217" s="12"/>
      <c r="G217" s="14" t="s">
        <v>99</v>
      </c>
      <c r="H217" s="157" t="s">
        <v>100</v>
      </c>
      <c r="I217" s="14" t="s">
        <v>101</v>
      </c>
      <c r="J217" s="44" t="s">
        <v>102</v>
      </c>
    </row>
    <row r="218">
      <c r="A218" s="198" t="s">
        <v>358</v>
      </c>
      <c r="B218" s="198">
        <v>28.875</v>
      </c>
      <c r="C218" s="198">
        <v>1.0</v>
      </c>
      <c r="D218" s="198">
        <v>4.0</v>
      </c>
      <c r="E218" s="16">
        <v>8.0</v>
      </c>
      <c r="F218" s="12">
        <f t="shared" ref="F218:F226" si="119">B218*E218</f>
        <v>231</v>
      </c>
      <c r="G218" s="14">
        <f t="shared" ref="G218:G226" si="120">F218/12</f>
        <v>19.25</v>
      </c>
      <c r="H218" s="157">
        <f t="shared" ref="H218:H226" si="121">G218/8</f>
        <v>2.40625</v>
      </c>
      <c r="I218" s="14">
        <f t="shared" ref="I218:I226" si="122">G218/10</f>
        <v>1.925</v>
      </c>
      <c r="J218" s="44">
        <f t="shared" ref="J218:J226" si="123">G218/12</f>
        <v>1.604166667</v>
      </c>
    </row>
    <row r="219">
      <c r="A219" s="198" t="s">
        <v>362</v>
      </c>
      <c r="B219" s="198">
        <v>48.58</v>
      </c>
      <c r="C219" s="198">
        <v>1.0</v>
      </c>
      <c r="D219" s="198">
        <v>4.0</v>
      </c>
      <c r="E219" s="16">
        <v>8.0</v>
      </c>
      <c r="F219" s="12">
        <f t="shared" si="119"/>
        <v>388.64</v>
      </c>
      <c r="G219" s="14">
        <f t="shared" si="120"/>
        <v>32.38666667</v>
      </c>
      <c r="H219" s="157">
        <f t="shared" si="121"/>
        <v>4.048333333</v>
      </c>
      <c r="I219" s="14">
        <f t="shared" si="122"/>
        <v>3.238666667</v>
      </c>
      <c r="J219" s="44">
        <f t="shared" si="123"/>
        <v>2.698888889</v>
      </c>
    </row>
    <row r="220">
      <c r="A220" s="198" t="s">
        <v>363</v>
      </c>
      <c r="B220" s="198">
        <v>70.75</v>
      </c>
      <c r="C220" s="198">
        <v>1.0</v>
      </c>
      <c r="D220" s="198">
        <v>4.0</v>
      </c>
      <c r="E220" s="16">
        <v>3.0</v>
      </c>
      <c r="F220" s="12">
        <f t="shared" si="119"/>
        <v>212.25</v>
      </c>
      <c r="G220" s="14">
        <f t="shared" si="120"/>
        <v>17.6875</v>
      </c>
      <c r="H220" s="157">
        <f t="shared" si="121"/>
        <v>2.2109375</v>
      </c>
      <c r="I220" s="14">
        <f t="shared" si="122"/>
        <v>1.76875</v>
      </c>
      <c r="J220" s="44">
        <f t="shared" si="123"/>
        <v>1.473958333</v>
      </c>
    </row>
    <row r="221">
      <c r="A221" s="198" t="s">
        <v>365</v>
      </c>
      <c r="B221" s="198">
        <v>70.75</v>
      </c>
      <c r="C221" s="198">
        <v>1.0</v>
      </c>
      <c r="D221" s="198">
        <v>4.0</v>
      </c>
      <c r="E221" s="16">
        <v>5.0</v>
      </c>
      <c r="F221" s="12">
        <f t="shared" si="119"/>
        <v>353.75</v>
      </c>
      <c r="G221" s="14">
        <f t="shared" si="120"/>
        <v>29.47916667</v>
      </c>
      <c r="H221" s="157">
        <f t="shared" si="121"/>
        <v>3.684895833</v>
      </c>
      <c r="I221" s="14">
        <f t="shared" si="122"/>
        <v>2.947916667</v>
      </c>
      <c r="J221" s="44">
        <f t="shared" si="123"/>
        <v>2.456597222</v>
      </c>
    </row>
    <row r="222">
      <c r="A222" s="198" t="s">
        <v>366</v>
      </c>
      <c r="B222" s="198">
        <v>48.0</v>
      </c>
      <c r="C222" s="198">
        <v>1.0</v>
      </c>
      <c r="D222" s="198">
        <v>4.0</v>
      </c>
      <c r="E222" s="16">
        <v>8.0</v>
      </c>
      <c r="F222" s="12">
        <f t="shared" si="119"/>
        <v>384</v>
      </c>
      <c r="G222" s="14">
        <f t="shared" si="120"/>
        <v>32</v>
      </c>
      <c r="H222" s="157">
        <f t="shared" si="121"/>
        <v>4</v>
      </c>
      <c r="I222" s="14">
        <f t="shared" si="122"/>
        <v>3.2</v>
      </c>
      <c r="J222" s="44">
        <f t="shared" si="123"/>
        <v>2.666666667</v>
      </c>
    </row>
    <row r="223">
      <c r="A223" s="198" t="s">
        <v>369</v>
      </c>
      <c r="B223" s="257">
        <v>17.0</v>
      </c>
      <c r="C223" s="198">
        <v>2.0</v>
      </c>
      <c r="D223" s="198">
        <v>2.0</v>
      </c>
      <c r="E223" s="16">
        <v>2.0</v>
      </c>
      <c r="F223" s="12">
        <f t="shared" si="119"/>
        <v>34</v>
      </c>
      <c r="G223" s="14">
        <f t="shared" si="120"/>
        <v>2.833333333</v>
      </c>
      <c r="H223" s="157">
        <f t="shared" si="121"/>
        <v>0.3541666667</v>
      </c>
      <c r="I223" s="14">
        <f t="shared" si="122"/>
        <v>0.2833333333</v>
      </c>
      <c r="J223" s="44">
        <f t="shared" si="123"/>
        <v>0.2361111111</v>
      </c>
      <c r="K223" s="44"/>
    </row>
    <row r="224">
      <c r="A224" s="198" t="s">
        <v>371</v>
      </c>
      <c r="B224" s="257">
        <v>12.0</v>
      </c>
      <c r="C224" s="198">
        <v>2.0</v>
      </c>
      <c r="D224" s="198">
        <v>2.0</v>
      </c>
      <c r="E224" s="16">
        <v>2.0</v>
      </c>
      <c r="F224" s="12">
        <f t="shared" si="119"/>
        <v>24</v>
      </c>
      <c r="G224" s="14">
        <f t="shared" si="120"/>
        <v>2</v>
      </c>
      <c r="H224" s="157">
        <f t="shared" si="121"/>
        <v>0.25</v>
      </c>
      <c r="I224" s="14">
        <f t="shared" si="122"/>
        <v>0.2</v>
      </c>
      <c r="J224" s="44">
        <f t="shared" si="123"/>
        <v>0.1666666667</v>
      </c>
      <c r="K224" s="44"/>
    </row>
    <row r="225">
      <c r="A225" s="198" t="s">
        <v>373</v>
      </c>
      <c r="B225" s="257">
        <v>4.0</v>
      </c>
      <c r="C225" s="198">
        <v>2.0</v>
      </c>
      <c r="D225" s="198">
        <v>2.0</v>
      </c>
      <c r="E225" s="16">
        <v>1.0</v>
      </c>
      <c r="F225" s="12">
        <f t="shared" si="119"/>
        <v>4</v>
      </c>
      <c r="G225" s="14">
        <f t="shared" si="120"/>
        <v>0.3333333333</v>
      </c>
      <c r="H225" s="157">
        <f t="shared" si="121"/>
        <v>0.04166666667</v>
      </c>
      <c r="I225" s="14">
        <f t="shared" si="122"/>
        <v>0.03333333333</v>
      </c>
      <c r="J225" s="44">
        <f t="shared" si="123"/>
        <v>0.02777777778</v>
      </c>
      <c r="K225" s="44"/>
    </row>
    <row r="226">
      <c r="A226" s="198" t="s">
        <v>374</v>
      </c>
      <c r="B226" s="257">
        <v>30.0</v>
      </c>
      <c r="C226" s="198">
        <v>2.0</v>
      </c>
      <c r="D226" s="198">
        <v>2.0</v>
      </c>
      <c r="E226" s="16">
        <v>1.0</v>
      </c>
      <c r="F226" s="12">
        <f t="shared" si="119"/>
        <v>30</v>
      </c>
      <c r="G226" s="14">
        <f t="shared" si="120"/>
        <v>2.5</v>
      </c>
      <c r="H226" s="157">
        <f t="shared" si="121"/>
        <v>0.3125</v>
      </c>
      <c r="I226" s="14">
        <f t="shared" si="122"/>
        <v>0.25</v>
      </c>
      <c r="J226" s="44">
        <f t="shared" si="123"/>
        <v>0.2083333333</v>
      </c>
      <c r="K226" s="44"/>
    </row>
    <row r="227">
      <c r="A227" s="8"/>
      <c r="B227" s="170" t="s">
        <v>95</v>
      </c>
      <c r="C227" s="171"/>
      <c r="D227" s="171"/>
      <c r="E227" s="172"/>
      <c r="F227" s="173"/>
      <c r="G227" s="174"/>
      <c r="H227" s="175"/>
      <c r="I227" s="175"/>
      <c r="J227" s="175"/>
      <c r="K227" s="175"/>
      <c r="L227" s="251"/>
    </row>
    <row r="228">
      <c r="A228" s="8"/>
      <c r="B228" s="8" t="s">
        <v>97</v>
      </c>
      <c r="C228" s="8"/>
      <c r="D228" s="8"/>
      <c r="E228" s="8"/>
      <c r="F228" s="12" t="s">
        <v>98</v>
      </c>
      <c r="G228" s="14" t="s">
        <v>99</v>
      </c>
      <c r="H228" s="157" t="s">
        <v>100</v>
      </c>
      <c r="I228" s="14" t="s">
        <v>101</v>
      </c>
      <c r="J228" s="44" t="s">
        <v>102</v>
      </c>
      <c r="K228" s="80" t="s">
        <v>103</v>
      </c>
      <c r="L228" s="177" t="s">
        <v>104</v>
      </c>
    </row>
    <row r="229">
      <c r="A229" s="8"/>
      <c r="B229" s="154" t="s">
        <v>77</v>
      </c>
      <c r="C229" s="8"/>
      <c r="D229" s="8"/>
      <c r="E229" s="8"/>
      <c r="F229" s="178">
        <f>SUM(F218:F222)</f>
        <v>1569.64</v>
      </c>
      <c r="G229" s="14">
        <f t="shared" ref="G229:G230" si="124">F229/12</f>
        <v>130.8033333</v>
      </c>
      <c r="H229" s="157">
        <f t="shared" ref="H229:H230" si="125">G229/8</f>
        <v>16.35041667</v>
      </c>
      <c r="I229" s="14">
        <f t="shared" ref="I229:I230" si="126">G229/10</f>
        <v>13.08033333</v>
      </c>
      <c r="J229" s="44">
        <f t="shared" ref="J229:J230" si="127">G229/12</f>
        <v>10.90027778</v>
      </c>
      <c r="K229" s="177">
        <v>17.0</v>
      </c>
      <c r="L229" s="256" t="s">
        <v>42</v>
      </c>
    </row>
    <row r="230">
      <c r="A230" s="8"/>
      <c r="B230" s="198" t="s">
        <v>384</v>
      </c>
      <c r="C230" s="8"/>
      <c r="D230" s="8"/>
      <c r="E230" s="5"/>
      <c r="F230" s="12">
        <f>SUM(F223:F226)</f>
        <v>92</v>
      </c>
      <c r="G230" s="14">
        <f t="shared" si="124"/>
        <v>7.666666667</v>
      </c>
      <c r="H230" s="157">
        <f t="shared" si="125"/>
        <v>0.9583333333</v>
      </c>
      <c r="I230" s="14">
        <f t="shared" si="126"/>
        <v>0.7666666667</v>
      </c>
      <c r="J230" s="44">
        <f t="shared" si="127"/>
        <v>0.6388888889</v>
      </c>
      <c r="K230" s="83">
        <v>1.0</v>
      </c>
      <c r="L230" s="83" t="s">
        <v>388</v>
      </c>
    </row>
    <row r="231">
      <c r="A231" s="8"/>
      <c r="B231" s="8"/>
      <c r="C231" s="8"/>
      <c r="D231" s="8"/>
      <c r="E231" s="5"/>
      <c r="F231" s="12"/>
      <c r="G231" s="14"/>
    </row>
    <row r="232">
      <c r="A232" s="274" t="s">
        <v>389</v>
      </c>
      <c r="B232" s="8"/>
      <c r="C232" s="8"/>
      <c r="D232" s="8"/>
      <c r="E232" s="5"/>
      <c r="F232" s="12"/>
      <c r="G232" s="14"/>
    </row>
    <row r="233">
      <c r="A233" s="275" t="s">
        <v>391</v>
      </c>
      <c r="B233" s="8"/>
      <c r="C233" s="8"/>
      <c r="D233" s="8"/>
      <c r="E233" s="5"/>
      <c r="F233" s="12"/>
      <c r="G233" s="14"/>
    </row>
    <row r="234">
      <c r="A234" s="274" t="s">
        <v>394</v>
      </c>
      <c r="B234" s="8"/>
      <c r="C234" s="8"/>
      <c r="D234" s="8"/>
      <c r="E234" s="5"/>
      <c r="F234" s="12"/>
      <c r="G234" s="14"/>
    </row>
    <row r="235">
      <c r="A235" s="8"/>
      <c r="B235" s="8"/>
      <c r="C235" s="8"/>
      <c r="D235" s="8"/>
      <c r="E235" s="5"/>
      <c r="F235" s="12"/>
      <c r="G235" s="14"/>
    </row>
    <row r="236">
      <c r="B236" s="8"/>
      <c r="C236" s="8"/>
      <c r="D236" s="8"/>
      <c r="E236" s="5"/>
      <c r="F236" s="12"/>
      <c r="G236" s="14"/>
      <c r="O236" s="277" t="s">
        <v>395</v>
      </c>
      <c r="P236" s="278"/>
      <c r="Q236" s="279" t="s">
        <v>396</v>
      </c>
      <c r="R236" s="278"/>
      <c r="S236" s="279" t="s">
        <v>396</v>
      </c>
      <c r="T236" s="280" t="s">
        <v>397</v>
      </c>
    </row>
    <row r="237">
      <c r="A237" s="198" t="s">
        <v>398</v>
      </c>
      <c r="B237" s="281"/>
      <c r="C237" s="281"/>
      <c r="D237" s="281"/>
      <c r="E237" s="282"/>
      <c r="F237" s="283"/>
      <c r="G237" s="283"/>
      <c r="H237" s="283"/>
      <c r="I237" s="283"/>
      <c r="J237" s="283"/>
      <c r="K237" s="283"/>
      <c r="L237" s="283"/>
      <c r="M237" s="83"/>
      <c r="O237" s="95" t="s">
        <v>400</v>
      </c>
      <c r="P237" s="76" t="str">
        <f t="shared" ref="P237:P240" si="129">A238</f>
        <v>LEGS</v>
      </c>
      <c r="Q237" s="284">
        <f t="shared" ref="Q237:R237" si="128">K238</f>
        <v>2</v>
      </c>
      <c r="R237" s="284" t="str">
        <f t="shared" si="128"/>
        <v>4x4x8</v>
      </c>
      <c r="S237" s="76">
        <f t="shared" ref="S237:S240" si="131">E238</f>
        <v>4</v>
      </c>
      <c r="T237" s="285">
        <f t="shared" ref="T237:T240" si="132">B238</f>
        <v>34</v>
      </c>
    </row>
    <row r="238">
      <c r="A238" s="281" t="s">
        <v>209</v>
      </c>
      <c r="B238" s="281">
        <v>34.0</v>
      </c>
      <c r="C238" s="281">
        <v>4.0</v>
      </c>
      <c r="D238" s="281">
        <v>4.0</v>
      </c>
      <c r="E238" s="282">
        <v>4.0</v>
      </c>
      <c r="F238" s="258">
        <f t="shared" ref="F238:F244" si="133">B238*E238</f>
        <v>136</v>
      </c>
      <c r="G238" s="258">
        <f t="shared" ref="G238:G244" si="134">F238/12</f>
        <v>11.33333333</v>
      </c>
      <c r="H238" s="258">
        <f t="shared" ref="H238:H244" si="135">G238/8</f>
        <v>1.416666667</v>
      </c>
      <c r="I238" s="258">
        <f t="shared" ref="I238:I244" si="136">G238/10</f>
        <v>1.133333333</v>
      </c>
      <c r="J238" s="258">
        <f t="shared" ref="J238:J244" si="137">G238/12</f>
        <v>0.9444444444</v>
      </c>
      <c r="K238" s="258">
        <v>2.0</v>
      </c>
      <c r="L238" s="258" t="s">
        <v>228</v>
      </c>
      <c r="M238" s="83" t="s">
        <v>400</v>
      </c>
      <c r="O238" s="286" t="str">
        <f t="shared" ref="O238:O240" si="138">M239</f>
        <v>A-1</v>
      </c>
      <c r="P238" s="76" t="str">
        <f t="shared" si="129"/>
        <v>SIDE BRACE</v>
      </c>
      <c r="Q238" s="284">
        <f t="shared" ref="Q238:R238" si="130">K239</f>
        <v>2</v>
      </c>
      <c r="R238" s="284" t="str">
        <f t="shared" si="130"/>
        <v>2x4x10</v>
      </c>
      <c r="S238" s="76">
        <f t="shared" si="131"/>
        <v>12</v>
      </c>
      <c r="T238" s="285">
        <f t="shared" si="132"/>
        <v>20</v>
      </c>
    </row>
    <row r="239">
      <c r="A239" s="281" t="s">
        <v>402</v>
      </c>
      <c r="B239" s="281">
        <v>20.0</v>
      </c>
      <c r="C239" s="281">
        <v>2.0</v>
      </c>
      <c r="D239" s="281">
        <v>4.0</v>
      </c>
      <c r="E239" s="282">
        <v>12.0</v>
      </c>
      <c r="F239" s="287">
        <f t="shared" si="133"/>
        <v>240</v>
      </c>
      <c r="G239" s="287">
        <f t="shared" si="134"/>
        <v>20</v>
      </c>
      <c r="H239" s="287">
        <f t="shared" si="135"/>
        <v>2.5</v>
      </c>
      <c r="I239" s="287">
        <f t="shared" si="136"/>
        <v>2</v>
      </c>
      <c r="J239" s="287">
        <f t="shared" si="137"/>
        <v>1.666666667</v>
      </c>
      <c r="K239" s="287">
        <v>2.0</v>
      </c>
      <c r="L239" s="287" t="s">
        <v>119</v>
      </c>
      <c r="M239" s="83" t="s">
        <v>403</v>
      </c>
      <c r="O239" s="286" t="str">
        <f t="shared" si="138"/>
        <v>A-2</v>
      </c>
      <c r="P239" s="76" t="str">
        <f t="shared" si="129"/>
        <v>BACK BRACE</v>
      </c>
      <c r="Q239" s="76">
        <f t="shared" ref="Q239:R239" si="139">K240</f>
        <v>3</v>
      </c>
      <c r="R239" s="76" t="str">
        <f t="shared" si="139"/>
        <v>2x4x8</v>
      </c>
      <c r="S239" s="76">
        <f t="shared" si="131"/>
        <v>6</v>
      </c>
      <c r="T239" s="285">
        <f t="shared" si="132"/>
        <v>41</v>
      </c>
    </row>
    <row r="240">
      <c r="A240" s="281" t="s">
        <v>404</v>
      </c>
      <c r="B240" s="281">
        <v>41.0</v>
      </c>
      <c r="C240" s="281">
        <v>2.0</v>
      </c>
      <c r="D240" s="281">
        <v>4.0</v>
      </c>
      <c r="E240" s="282">
        <v>6.0</v>
      </c>
      <c r="F240" s="288">
        <f t="shared" si="133"/>
        <v>246</v>
      </c>
      <c r="G240" s="288">
        <f t="shared" si="134"/>
        <v>20.5</v>
      </c>
      <c r="H240" s="288">
        <f t="shared" si="135"/>
        <v>2.5625</v>
      </c>
      <c r="I240" s="288">
        <f t="shared" si="136"/>
        <v>2.05</v>
      </c>
      <c r="J240" s="288">
        <f t="shared" si="137"/>
        <v>1.708333333</v>
      </c>
      <c r="K240" s="288">
        <v>3.0</v>
      </c>
      <c r="L240" s="288" t="s">
        <v>42</v>
      </c>
      <c r="M240" s="83" t="s">
        <v>405</v>
      </c>
      <c r="O240" s="286" t="str">
        <f t="shared" si="138"/>
        <v>A-3</v>
      </c>
      <c r="P240" s="76" t="str">
        <f t="shared" si="129"/>
        <v>FRONT BRACE</v>
      </c>
      <c r="Q240" s="284">
        <f t="shared" ref="Q240:R240" si="140">K241</f>
        <v>0.3</v>
      </c>
      <c r="R240" s="284" t="str">
        <f t="shared" si="140"/>
        <v>2x4x12</v>
      </c>
      <c r="S240" s="76">
        <f t="shared" si="131"/>
        <v>1</v>
      </c>
      <c r="T240" s="285">
        <f t="shared" si="132"/>
        <v>44</v>
      </c>
    </row>
    <row r="241">
      <c r="A241" s="281" t="s">
        <v>406</v>
      </c>
      <c r="B241" s="281">
        <v>44.0</v>
      </c>
      <c r="C241" s="281">
        <v>2.0</v>
      </c>
      <c r="D241" s="281">
        <v>4.0</v>
      </c>
      <c r="E241" s="282">
        <v>1.0</v>
      </c>
      <c r="F241" s="289">
        <f t="shared" si="133"/>
        <v>44</v>
      </c>
      <c r="G241" s="289">
        <f t="shared" si="134"/>
        <v>3.666666667</v>
      </c>
      <c r="H241" s="289">
        <f t="shared" si="135"/>
        <v>0.4583333333</v>
      </c>
      <c r="I241" s="289">
        <f t="shared" si="136"/>
        <v>0.3666666667</v>
      </c>
      <c r="J241" s="289">
        <f t="shared" si="137"/>
        <v>0.3055555556</v>
      </c>
      <c r="K241" s="289">
        <v>0.3</v>
      </c>
      <c r="L241" s="289" t="s">
        <v>216</v>
      </c>
      <c r="M241" s="83" t="s">
        <v>408</v>
      </c>
      <c r="O241" s="286" t="str">
        <f>M244</f>
        <v>A-4</v>
      </c>
      <c r="P241" s="76" t="str">
        <f>A244</f>
        <v>SHELVES</v>
      </c>
      <c r="Q241" s="284">
        <f t="shared" ref="Q241:R241" si="141">K244</f>
        <v>3</v>
      </c>
      <c r="R241" s="284" t="str">
        <f t="shared" si="141"/>
        <v>1x6x8</v>
      </c>
      <c r="S241" s="76">
        <f>E244</f>
        <v>6</v>
      </c>
      <c r="T241" s="285">
        <f>B244</f>
        <v>48</v>
      </c>
    </row>
    <row r="242">
      <c r="A242" s="281" t="s">
        <v>191</v>
      </c>
      <c r="B242" s="281">
        <v>48.0</v>
      </c>
      <c r="C242" s="281">
        <v>2.0</v>
      </c>
      <c r="D242" s="281">
        <v>6.0</v>
      </c>
      <c r="E242" s="282">
        <v>3.0</v>
      </c>
      <c r="F242" s="290">
        <f t="shared" si="133"/>
        <v>144</v>
      </c>
      <c r="G242" s="290">
        <f t="shared" si="134"/>
        <v>12</v>
      </c>
      <c r="H242" s="290">
        <f t="shared" si="135"/>
        <v>1.5</v>
      </c>
      <c r="I242" s="290">
        <f t="shared" si="136"/>
        <v>1.2</v>
      </c>
      <c r="J242" s="290">
        <f t="shared" si="137"/>
        <v>1</v>
      </c>
      <c r="K242" s="290">
        <v>1.0</v>
      </c>
      <c r="L242" s="290" t="s">
        <v>313</v>
      </c>
      <c r="M242" s="83" t="s">
        <v>409</v>
      </c>
      <c r="O242" s="286" t="str">
        <f t="shared" ref="O242:O243" si="143">M242</f>
        <v>B-1</v>
      </c>
      <c r="P242" s="76" t="str">
        <f t="shared" ref="P242:P243" si="144">A242</f>
        <v>TOP</v>
      </c>
      <c r="Q242" s="284">
        <f t="shared" ref="Q242:R242" si="142">K242</f>
        <v>1</v>
      </c>
      <c r="R242" s="284" t="str">
        <f t="shared" si="142"/>
        <v>2x6x12</v>
      </c>
      <c r="S242" s="76">
        <f t="shared" ref="S242:S243" si="146">E242</f>
        <v>3</v>
      </c>
      <c r="T242" s="285">
        <f>B242</f>
        <v>48</v>
      </c>
    </row>
    <row r="243">
      <c r="A243" s="281" t="s">
        <v>410</v>
      </c>
      <c r="B243" s="281">
        <v>48.0</v>
      </c>
      <c r="C243" s="281">
        <v>2.0</v>
      </c>
      <c r="D243" s="281">
        <v>4.0</v>
      </c>
      <c r="E243" s="282">
        <v>2.0</v>
      </c>
      <c r="F243" s="289">
        <f t="shared" si="133"/>
        <v>96</v>
      </c>
      <c r="G243" s="289">
        <f t="shared" si="134"/>
        <v>8</v>
      </c>
      <c r="H243" s="289">
        <f t="shared" si="135"/>
        <v>1</v>
      </c>
      <c r="I243" s="289">
        <f t="shared" si="136"/>
        <v>0.8</v>
      </c>
      <c r="J243" s="289">
        <f t="shared" si="137"/>
        <v>0.6666666667</v>
      </c>
      <c r="K243" s="289">
        <v>0.7</v>
      </c>
      <c r="L243" s="289" t="s">
        <v>216</v>
      </c>
      <c r="M243" s="83" t="s">
        <v>411</v>
      </c>
      <c r="O243" s="291" t="str">
        <f t="shared" si="143"/>
        <v>B-2</v>
      </c>
      <c r="P243" s="251" t="str">
        <f t="shared" si="144"/>
        <v>TOP NARROW</v>
      </c>
      <c r="Q243" s="292">
        <f t="shared" ref="Q243:R243" si="145">K243</f>
        <v>0.7</v>
      </c>
      <c r="R243" s="292" t="str">
        <f t="shared" si="145"/>
        <v>2x4x12</v>
      </c>
      <c r="S243" s="251">
        <f t="shared" si="146"/>
        <v>2</v>
      </c>
      <c r="T243" s="293">
        <f>B242</f>
        <v>48</v>
      </c>
    </row>
    <row r="244">
      <c r="A244" s="294" t="s">
        <v>412</v>
      </c>
      <c r="B244" s="294">
        <v>48.0</v>
      </c>
      <c r="C244" s="294">
        <v>6.0</v>
      </c>
      <c r="D244" s="294">
        <v>1.0</v>
      </c>
      <c r="E244" s="295">
        <v>6.0</v>
      </c>
      <c r="F244" s="296">
        <f t="shared" si="133"/>
        <v>288</v>
      </c>
      <c r="G244" s="296">
        <f t="shared" si="134"/>
        <v>24</v>
      </c>
      <c r="H244" s="296">
        <f t="shared" si="135"/>
        <v>3</v>
      </c>
      <c r="I244" s="296">
        <f t="shared" si="136"/>
        <v>2.4</v>
      </c>
      <c r="J244" s="296">
        <f t="shared" si="137"/>
        <v>2</v>
      </c>
      <c r="K244" s="296">
        <v>3.0</v>
      </c>
      <c r="L244" s="296" t="s">
        <v>223</v>
      </c>
      <c r="M244" s="83" t="s">
        <v>414</v>
      </c>
    </row>
    <row r="245">
      <c r="A245" s="24"/>
      <c r="B245" s="297" t="s">
        <v>95</v>
      </c>
      <c r="C245" s="24"/>
      <c r="D245" s="24"/>
      <c r="E245" s="298"/>
      <c r="F245" s="12"/>
      <c r="G245" s="14"/>
      <c r="H245" s="44"/>
      <c r="I245" s="44"/>
      <c r="J245" s="44"/>
      <c r="K245" s="44"/>
    </row>
    <row r="246">
      <c r="A246" s="8"/>
      <c r="B246" s="8" t="s">
        <v>97</v>
      </c>
      <c r="C246" s="8"/>
      <c r="D246" s="8"/>
      <c r="E246" s="8"/>
      <c r="F246" s="12" t="s">
        <v>98</v>
      </c>
      <c r="G246" s="14" t="s">
        <v>99</v>
      </c>
      <c r="H246" s="157" t="s">
        <v>100</v>
      </c>
      <c r="I246" s="14" t="s">
        <v>101</v>
      </c>
      <c r="J246" s="44" t="s">
        <v>102</v>
      </c>
      <c r="K246" s="80" t="s">
        <v>103</v>
      </c>
      <c r="L246" s="177" t="s">
        <v>104</v>
      </c>
    </row>
    <row r="247">
      <c r="A247" s="8"/>
      <c r="B247" s="154" t="s">
        <v>42</v>
      </c>
      <c r="C247" s="8"/>
      <c r="D247" s="8"/>
      <c r="E247" s="8"/>
      <c r="F247" s="178">
        <f>F240</f>
        <v>246</v>
      </c>
      <c r="G247" s="14">
        <f t="shared" ref="G247:G252" si="147">F247/12</f>
        <v>20.5</v>
      </c>
      <c r="H247" s="157">
        <f t="shared" ref="H247:H252" si="148">G247/8</f>
        <v>2.5625</v>
      </c>
      <c r="I247" s="14">
        <f t="shared" ref="I247:I252" si="149">G247/10</f>
        <v>2.05</v>
      </c>
      <c r="J247" s="44">
        <f t="shared" ref="J247:J252" si="150">G247/12</f>
        <v>1.708333333</v>
      </c>
      <c r="K247" s="177">
        <v>3.0</v>
      </c>
      <c r="L247" s="288" t="s">
        <v>42</v>
      </c>
    </row>
    <row r="248">
      <c r="A248" s="8"/>
      <c r="B248" s="198" t="s">
        <v>119</v>
      </c>
      <c r="C248" s="8"/>
      <c r="D248" s="8"/>
      <c r="E248" s="8"/>
      <c r="F248" s="299">
        <f>F239</f>
        <v>240</v>
      </c>
      <c r="G248" s="14">
        <f t="shared" si="147"/>
        <v>20</v>
      </c>
      <c r="H248" s="157">
        <f t="shared" si="148"/>
        <v>2.5</v>
      </c>
      <c r="I248" s="14">
        <f t="shared" si="149"/>
        <v>2</v>
      </c>
      <c r="J248" s="44">
        <f t="shared" si="150"/>
        <v>1.666666667</v>
      </c>
      <c r="K248" s="177">
        <v>2.0</v>
      </c>
      <c r="L248" s="287" t="s">
        <v>119</v>
      </c>
    </row>
    <row r="249">
      <c r="A249" s="8"/>
      <c r="B249" s="198" t="s">
        <v>216</v>
      </c>
      <c r="C249" s="8"/>
      <c r="D249" s="8"/>
      <c r="E249" s="8"/>
      <c r="F249" s="299">
        <f>F241+F243</f>
        <v>140</v>
      </c>
      <c r="G249" s="14">
        <f t="shared" si="147"/>
        <v>11.66666667</v>
      </c>
      <c r="H249" s="157">
        <f t="shared" si="148"/>
        <v>1.458333333</v>
      </c>
      <c r="I249" s="14">
        <f t="shared" si="149"/>
        <v>1.166666667</v>
      </c>
      <c r="J249" s="44">
        <f t="shared" si="150"/>
        <v>0.9722222222</v>
      </c>
      <c r="K249" s="177">
        <v>1.0</v>
      </c>
      <c r="L249" s="289" t="s">
        <v>216</v>
      </c>
    </row>
    <row r="250">
      <c r="A250" s="8"/>
      <c r="B250" s="198" t="s">
        <v>120</v>
      </c>
      <c r="C250" s="8"/>
      <c r="D250" s="8"/>
      <c r="E250" s="8"/>
      <c r="F250" s="299">
        <f>F242</f>
        <v>144</v>
      </c>
      <c r="G250" s="14">
        <f t="shared" si="147"/>
        <v>12</v>
      </c>
      <c r="H250" s="157">
        <f t="shared" si="148"/>
        <v>1.5</v>
      </c>
      <c r="I250" s="14">
        <f t="shared" si="149"/>
        <v>1.2</v>
      </c>
      <c r="J250" s="44">
        <f t="shared" si="150"/>
        <v>1</v>
      </c>
      <c r="K250" s="177">
        <v>1.0</v>
      </c>
      <c r="L250" s="290" t="s">
        <v>313</v>
      </c>
    </row>
    <row r="251">
      <c r="A251" s="8"/>
      <c r="B251" s="198" t="s">
        <v>74</v>
      </c>
      <c r="C251" s="8"/>
      <c r="D251" s="8"/>
      <c r="E251" s="5"/>
      <c r="F251" s="299">
        <f>F238</f>
        <v>136</v>
      </c>
      <c r="G251" s="14">
        <f t="shared" si="147"/>
        <v>11.33333333</v>
      </c>
      <c r="H251" s="157">
        <f t="shared" si="148"/>
        <v>1.416666667</v>
      </c>
      <c r="I251" s="14">
        <f t="shared" si="149"/>
        <v>1.133333333</v>
      </c>
      <c r="J251" s="44">
        <f t="shared" si="150"/>
        <v>0.9444444444</v>
      </c>
      <c r="K251" s="177">
        <v>2.0</v>
      </c>
      <c r="L251" s="258" t="s">
        <v>228</v>
      </c>
    </row>
    <row r="252">
      <c r="A252" s="8"/>
      <c r="B252" s="198" t="s">
        <v>415</v>
      </c>
      <c r="C252" s="8"/>
      <c r="D252" s="8"/>
      <c r="E252" s="5"/>
      <c r="F252" s="299">
        <f>F244</f>
        <v>288</v>
      </c>
      <c r="G252" s="14">
        <f t="shared" si="147"/>
        <v>24</v>
      </c>
      <c r="H252" s="157">
        <f t="shared" si="148"/>
        <v>3</v>
      </c>
      <c r="I252" s="14">
        <f t="shared" si="149"/>
        <v>2.4</v>
      </c>
      <c r="J252" s="44">
        <f t="shared" si="150"/>
        <v>2</v>
      </c>
      <c r="K252" s="177">
        <v>3.0</v>
      </c>
      <c r="L252" s="300" t="s">
        <v>223</v>
      </c>
    </row>
    <row r="253">
      <c r="A253" s="8"/>
      <c r="B253" s="8"/>
      <c r="C253" s="8"/>
      <c r="D253" s="8"/>
      <c r="E253" s="5"/>
      <c r="F253" s="12"/>
      <c r="G253" s="14"/>
    </row>
    <row r="254">
      <c r="A254" s="8"/>
      <c r="B254" s="8"/>
      <c r="C254" s="8"/>
      <c r="D254" s="8"/>
      <c r="E254" s="5"/>
      <c r="F254" s="12"/>
      <c r="G254" s="14"/>
    </row>
    <row r="255">
      <c r="A255" s="8"/>
      <c r="B255" s="8"/>
      <c r="C255" s="8"/>
      <c r="D255" s="8"/>
      <c r="E255" s="5"/>
      <c r="F255" s="12"/>
      <c r="G255" s="14"/>
    </row>
    <row r="256">
      <c r="A256" s="8"/>
      <c r="B256" s="8"/>
      <c r="C256" s="8"/>
      <c r="D256" s="8"/>
      <c r="E256" s="5"/>
      <c r="F256" s="12"/>
      <c r="G256" s="14"/>
    </row>
    <row r="257">
      <c r="A257" s="8"/>
      <c r="B257" s="8"/>
      <c r="C257" s="8"/>
      <c r="D257" s="8"/>
      <c r="E257" s="5"/>
      <c r="F257" s="12"/>
      <c r="G257" s="14"/>
    </row>
    <row r="258">
      <c r="A258" s="8"/>
      <c r="B258" s="8"/>
      <c r="C258" s="8"/>
      <c r="D258" s="8"/>
      <c r="E258" s="5"/>
      <c r="F258" s="12"/>
      <c r="G258" s="14"/>
    </row>
    <row r="259">
      <c r="A259" s="8"/>
      <c r="B259" s="8"/>
      <c r="C259" s="8"/>
      <c r="D259" s="8"/>
      <c r="E259" s="5"/>
      <c r="F259" s="12"/>
      <c r="G259" s="14"/>
    </row>
    <row r="260">
      <c r="A260" s="8"/>
      <c r="B260" s="8"/>
      <c r="C260" s="8"/>
      <c r="D260" s="8"/>
      <c r="E260" s="5"/>
      <c r="F260" s="12"/>
      <c r="G260" s="14"/>
    </row>
    <row r="261">
      <c r="A261" s="8"/>
      <c r="B261" s="8"/>
      <c r="C261" s="8"/>
      <c r="D261" s="8"/>
      <c r="E261" s="5"/>
      <c r="F261" s="12"/>
      <c r="G261" s="14"/>
    </row>
    <row r="262">
      <c r="A262" s="8"/>
      <c r="B262" s="8"/>
      <c r="C262" s="8"/>
      <c r="D262" s="8"/>
      <c r="E262" s="5"/>
      <c r="F262" s="12"/>
      <c r="G262" s="14"/>
    </row>
    <row r="263">
      <c r="A263" s="8"/>
      <c r="B263" s="8"/>
      <c r="C263" s="8"/>
      <c r="D263" s="8"/>
      <c r="E263" s="5"/>
      <c r="F263" s="12"/>
      <c r="G263" s="14"/>
    </row>
    <row r="264">
      <c r="A264" s="8"/>
      <c r="B264" s="8"/>
      <c r="C264" s="8"/>
      <c r="D264" s="8"/>
      <c r="E264" s="5"/>
      <c r="F264" s="12"/>
      <c r="G264" s="14"/>
    </row>
    <row r="265">
      <c r="A265" s="8"/>
      <c r="B265" s="8"/>
      <c r="C265" s="8"/>
      <c r="D265" s="8"/>
      <c r="E265" s="5"/>
      <c r="F265" s="12"/>
      <c r="G265" s="14"/>
    </row>
    <row r="266">
      <c r="A266" s="8"/>
      <c r="B266" s="8"/>
      <c r="C266" s="8"/>
      <c r="D266" s="8"/>
      <c r="E266" s="5"/>
      <c r="F266" s="12"/>
      <c r="G266" s="14"/>
    </row>
    <row r="267">
      <c r="A267" s="8"/>
      <c r="B267" s="8"/>
      <c r="C267" s="8"/>
      <c r="D267" s="8"/>
      <c r="E267" s="5"/>
      <c r="F267" s="12"/>
      <c r="G267" s="14"/>
    </row>
    <row r="268">
      <c r="A268" s="8"/>
      <c r="B268" s="8"/>
      <c r="C268" s="8"/>
      <c r="D268" s="8"/>
      <c r="E268" s="5"/>
      <c r="F268" s="12"/>
      <c r="G268" s="14"/>
    </row>
    <row r="269">
      <c r="A269" s="8"/>
      <c r="B269" s="8"/>
      <c r="C269" s="8"/>
      <c r="D269" s="8"/>
      <c r="E269" s="5"/>
      <c r="F269" s="12"/>
      <c r="G269" s="14"/>
    </row>
    <row r="270">
      <c r="A270" s="8"/>
      <c r="B270" s="8"/>
      <c r="C270" s="8"/>
      <c r="D270" s="8"/>
      <c r="E270" s="5"/>
      <c r="F270" s="12"/>
      <c r="G270" s="14"/>
    </row>
    <row r="271">
      <c r="A271" s="8"/>
      <c r="B271" s="8"/>
      <c r="C271" s="8"/>
      <c r="D271" s="8"/>
      <c r="E271" s="5"/>
      <c r="F271" s="12"/>
      <c r="G271" s="14"/>
    </row>
    <row r="272">
      <c r="A272" s="8"/>
      <c r="B272" s="8"/>
      <c r="C272" s="8"/>
      <c r="D272" s="8"/>
      <c r="E272" s="5"/>
      <c r="F272" s="12"/>
      <c r="G272" s="14"/>
    </row>
    <row r="273">
      <c r="A273" s="8"/>
      <c r="B273" s="8"/>
      <c r="C273" s="8"/>
      <c r="D273" s="8"/>
      <c r="E273" s="5"/>
      <c r="F273" s="12"/>
      <c r="G273" s="14"/>
    </row>
    <row r="274">
      <c r="A274" s="8"/>
      <c r="B274" s="8"/>
      <c r="C274" s="8"/>
      <c r="D274" s="8"/>
      <c r="E274" s="5"/>
      <c r="F274" s="12"/>
      <c r="G274" s="14"/>
    </row>
    <row r="275">
      <c r="A275" s="8"/>
      <c r="B275" s="8"/>
      <c r="C275" s="8"/>
      <c r="D275" s="8"/>
      <c r="E275" s="5"/>
      <c r="F275" s="12"/>
      <c r="G275" s="14"/>
    </row>
    <row r="276">
      <c r="A276" s="8"/>
      <c r="B276" s="8"/>
      <c r="C276" s="8"/>
      <c r="D276" s="8"/>
      <c r="E276" s="5"/>
      <c r="F276" s="12"/>
      <c r="G276" s="14"/>
    </row>
    <row r="277">
      <c r="A277" s="8"/>
      <c r="B277" s="8"/>
      <c r="C277" s="8"/>
      <c r="D277" s="8"/>
      <c r="E277" s="5"/>
      <c r="F277" s="12"/>
      <c r="G277" s="14"/>
    </row>
    <row r="278">
      <c r="A278" s="8"/>
      <c r="B278" s="8"/>
      <c r="C278" s="8"/>
      <c r="D278" s="8"/>
      <c r="E278" s="5"/>
      <c r="F278" s="12"/>
      <c r="G278" s="14"/>
    </row>
    <row r="279">
      <c r="A279" s="8"/>
      <c r="B279" s="8"/>
      <c r="C279" s="8"/>
      <c r="D279" s="8"/>
      <c r="E279" s="5"/>
      <c r="F279" s="12"/>
      <c r="G279" s="14"/>
    </row>
    <row r="280">
      <c r="A280" s="8"/>
      <c r="B280" s="8"/>
      <c r="C280" s="8"/>
      <c r="D280" s="8"/>
      <c r="E280" s="5"/>
      <c r="F280" s="12"/>
      <c r="G280" s="14"/>
    </row>
    <row r="281">
      <c r="A281" s="8"/>
      <c r="B281" s="8"/>
      <c r="C281" s="8"/>
      <c r="D281" s="8"/>
      <c r="E281" s="5"/>
      <c r="F281" s="12"/>
      <c r="G281" s="14"/>
    </row>
    <row r="282">
      <c r="A282" s="8"/>
      <c r="B282" s="8"/>
      <c r="C282" s="8"/>
      <c r="D282" s="8"/>
      <c r="E282" s="5"/>
      <c r="F282" s="12"/>
      <c r="G282" s="14"/>
    </row>
    <row r="283">
      <c r="A283" s="8"/>
      <c r="B283" s="8"/>
      <c r="C283" s="8"/>
      <c r="D283" s="8"/>
      <c r="E283" s="5"/>
      <c r="F283" s="12"/>
      <c r="G283" s="14"/>
    </row>
    <row r="284">
      <c r="A284" s="8"/>
      <c r="B284" s="8"/>
      <c r="C284" s="8"/>
      <c r="D284" s="8"/>
      <c r="E284" s="5"/>
      <c r="F284" s="12"/>
      <c r="G284" s="14"/>
    </row>
    <row r="285">
      <c r="A285" s="8"/>
      <c r="B285" s="8"/>
      <c r="C285" s="8"/>
      <c r="D285" s="8"/>
      <c r="E285" s="5"/>
      <c r="F285" s="12"/>
      <c r="G285" s="14"/>
    </row>
    <row r="286">
      <c r="A286" s="8"/>
      <c r="B286" s="8"/>
      <c r="C286" s="8"/>
      <c r="D286" s="8"/>
      <c r="E286" s="5"/>
      <c r="F286" s="12"/>
      <c r="G286" s="14"/>
    </row>
    <row r="287">
      <c r="A287" s="8"/>
      <c r="B287" s="8"/>
      <c r="C287" s="8"/>
      <c r="D287" s="8"/>
      <c r="E287" s="5"/>
      <c r="F287" s="12"/>
      <c r="G287" s="14"/>
    </row>
    <row r="288">
      <c r="A288" s="8"/>
      <c r="B288" s="8"/>
      <c r="C288" s="8"/>
      <c r="D288" s="8"/>
      <c r="E288" s="5"/>
      <c r="F288" s="12"/>
      <c r="G288" s="14"/>
    </row>
    <row r="289">
      <c r="A289" s="8"/>
      <c r="B289" s="8"/>
      <c r="C289" s="8"/>
      <c r="D289" s="8"/>
      <c r="E289" s="5"/>
      <c r="F289" s="12"/>
      <c r="G289" s="14"/>
    </row>
    <row r="290">
      <c r="A290" s="8"/>
      <c r="B290" s="8"/>
      <c r="C290" s="8"/>
      <c r="D290" s="8"/>
      <c r="E290" s="5"/>
      <c r="F290" s="12"/>
      <c r="G290" s="14"/>
    </row>
    <row r="291">
      <c r="A291" s="8"/>
      <c r="B291" s="8"/>
      <c r="C291" s="8"/>
      <c r="D291" s="8"/>
      <c r="E291" s="5"/>
      <c r="F291" s="12"/>
      <c r="G291" s="14"/>
    </row>
    <row r="292">
      <c r="A292" s="8"/>
      <c r="B292" s="8"/>
      <c r="C292" s="8"/>
      <c r="D292" s="8"/>
      <c r="E292" s="5"/>
      <c r="F292" s="12"/>
      <c r="G292" s="14"/>
    </row>
    <row r="293">
      <c r="A293" s="8"/>
      <c r="B293" s="8"/>
      <c r="C293" s="8"/>
      <c r="D293" s="8"/>
      <c r="E293" s="5"/>
      <c r="F293" s="12"/>
      <c r="G293" s="14"/>
    </row>
    <row r="294">
      <c r="A294" s="8"/>
      <c r="B294" s="8"/>
      <c r="C294" s="8"/>
      <c r="D294" s="8"/>
      <c r="E294" s="5"/>
      <c r="F294" s="12"/>
      <c r="G294" s="14"/>
    </row>
    <row r="295">
      <c r="A295" s="8"/>
      <c r="B295" s="8"/>
      <c r="C295" s="8"/>
      <c r="D295" s="8"/>
      <c r="E295" s="5"/>
      <c r="F295" s="12"/>
      <c r="G295" s="14"/>
    </row>
    <row r="296">
      <c r="A296" s="8"/>
      <c r="B296" s="8"/>
      <c r="C296" s="8"/>
      <c r="D296" s="8"/>
      <c r="E296" s="5"/>
      <c r="F296" s="12"/>
      <c r="G296" s="14"/>
    </row>
    <row r="297">
      <c r="A297" s="8"/>
      <c r="B297" s="8"/>
      <c r="C297" s="8"/>
      <c r="D297" s="8"/>
      <c r="E297" s="5"/>
      <c r="F297" s="12"/>
      <c r="G297" s="14"/>
    </row>
    <row r="298">
      <c r="A298" s="8"/>
      <c r="B298" s="8"/>
      <c r="C298" s="8"/>
      <c r="D298" s="8"/>
      <c r="E298" s="5"/>
      <c r="F298" s="12"/>
      <c r="G298" s="14"/>
    </row>
    <row r="299">
      <c r="A299" s="8"/>
      <c r="B299" s="8"/>
      <c r="C299" s="8"/>
      <c r="D299" s="8"/>
      <c r="E299" s="5"/>
      <c r="F299" s="12"/>
      <c r="G299" s="14"/>
    </row>
    <row r="300">
      <c r="A300" s="8"/>
      <c r="B300" s="8"/>
      <c r="C300" s="8"/>
      <c r="D300" s="8"/>
      <c r="E300" s="5"/>
      <c r="F300" s="12"/>
      <c r="G300" s="14"/>
    </row>
    <row r="301">
      <c r="A301" s="8"/>
      <c r="B301" s="8"/>
      <c r="C301" s="8"/>
      <c r="D301" s="8"/>
      <c r="E301" s="5"/>
      <c r="F301" s="12"/>
      <c r="G301" s="14"/>
    </row>
    <row r="302">
      <c r="A302" s="8"/>
      <c r="B302" s="8"/>
      <c r="C302" s="8"/>
      <c r="D302" s="8"/>
      <c r="E302" s="5"/>
      <c r="F302" s="12"/>
      <c r="G302" s="14"/>
    </row>
    <row r="303">
      <c r="A303" s="8"/>
      <c r="B303" s="8"/>
      <c r="C303" s="8"/>
      <c r="D303" s="8"/>
      <c r="E303" s="5"/>
      <c r="F303" s="12"/>
      <c r="G303" s="14"/>
    </row>
    <row r="304">
      <c r="A304" s="8"/>
      <c r="B304" s="8"/>
      <c r="C304" s="8"/>
      <c r="D304" s="8"/>
      <c r="E304" s="5"/>
      <c r="F304" s="12"/>
      <c r="G304" s="14"/>
    </row>
    <row r="305">
      <c r="A305" s="8"/>
      <c r="B305" s="8"/>
      <c r="C305" s="8"/>
      <c r="D305" s="8"/>
      <c r="E305" s="5"/>
      <c r="F305" s="12"/>
      <c r="G305" s="14"/>
    </row>
    <row r="306">
      <c r="A306" s="8"/>
      <c r="B306" s="8"/>
      <c r="C306" s="8"/>
      <c r="D306" s="8"/>
      <c r="E306" s="5"/>
      <c r="F306" s="12"/>
      <c r="G306" s="14"/>
    </row>
    <row r="307">
      <c r="A307" s="8"/>
      <c r="B307" s="8"/>
      <c r="C307" s="8"/>
      <c r="D307" s="8"/>
      <c r="E307" s="5"/>
      <c r="F307" s="12"/>
      <c r="G307" s="14"/>
    </row>
    <row r="308">
      <c r="A308" s="8"/>
      <c r="B308" s="8"/>
      <c r="C308" s="8"/>
      <c r="D308" s="8"/>
      <c r="E308" s="5"/>
      <c r="F308" s="12"/>
      <c r="G308" s="14"/>
    </row>
    <row r="309">
      <c r="A309" s="8"/>
      <c r="B309" s="8"/>
      <c r="C309" s="8"/>
      <c r="D309" s="8"/>
      <c r="E309" s="5"/>
      <c r="F309" s="12"/>
      <c r="G309" s="14"/>
    </row>
    <row r="310">
      <c r="A310" s="8"/>
      <c r="B310" s="8"/>
      <c r="C310" s="8"/>
      <c r="D310" s="8"/>
      <c r="E310" s="5"/>
      <c r="F310" s="12"/>
      <c r="G310" s="14"/>
    </row>
    <row r="311">
      <c r="A311" s="8"/>
      <c r="B311" s="8"/>
      <c r="C311" s="8"/>
      <c r="D311" s="8"/>
      <c r="E311" s="5"/>
      <c r="F311" s="12"/>
      <c r="G311" s="14"/>
    </row>
    <row r="312">
      <c r="A312" s="8"/>
      <c r="B312" s="8"/>
      <c r="C312" s="8"/>
      <c r="D312" s="8"/>
      <c r="E312" s="5"/>
      <c r="F312" s="12"/>
      <c r="G312" s="14"/>
    </row>
    <row r="313">
      <c r="A313" s="8"/>
      <c r="B313" s="8"/>
      <c r="C313" s="8"/>
      <c r="D313" s="8"/>
      <c r="E313" s="5"/>
      <c r="F313" s="12"/>
      <c r="G313" s="14"/>
    </row>
    <row r="314">
      <c r="A314" s="8"/>
      <c r="B314" s="8"/>
      <c r="C314" s="8"/>
      <c r="D314" s="8"/>
      <c r="E314" s="5"/>
      <c r="F314" s="12"/>
      <c r="G314" s="14"/>
    </row>
    <row r="315">
      <c r="A315" s="8"/>
      <c r="B315" s="8"/>
      <c r="C315" s="8"/>
      <c r="D315" s="8"/>
      <c r="E315" s="5"/>
      <c r="F315" s="12"/>
      <c r="G315" s="14"/>
    </row>
    <row r="316">
      <c r="A316" s="8"/>
      <c r="B316" s="8"/>
      <c r="C316" s="8"/>
      <c r="D316" s="8"/>
      <c r="E316" s="5"/>
      <c r="F316" s="12"/>
      <c r="G316" s="14"/>
    </row>
    <row r="317">
      <c r="A317" s="8"/>
      <c r="B317" s="8"/>
      <c r="C317" s="8"/>
      <c r="D317" s="8"/>
      <c r="E317" s="5"/>
      <c r="F317" s="12"/>
      <c r="G317" s="14"/>
    </row>
    <row r="318">
      <c r="A318" s="8"/>
      <c r="B318" s="8"/>
      <c r="C318" s="8"/>
      <c r="D318" s="8"/>
      <c r="E318" s="5"/>
      <c r="F318" s="12"/>
      <c r="G318" s="14"/>
    </row>
    <row r="319">
      <c r="A319" s="8"/>
      <c r="B319" s="8"/>
      <c r="C319" s="8"/>
      <c r="D319" s="8"/>
      <c r="E319" s="5"/>
      <c r="F319" s="12"/>
      <c r="G319" s="14"/>
    </row>
    <row r="320">
      <c r="A320" s="8"/>
      <c r="B320" s="8"/>
      <c r="C320" s="8"/>
      <c r="D320" s="8"/>
      <c r="E320" s="5"/>
      <c r="F320" s="12"/>
      <c r="G320" s="14"/>
    </row>
    <row r="321">
      <c r="A321" s="8"/>
      <c r="B321" s="8"/>
      <c r="C321" s="8"/>
      <c r="D321" s="8"/>
      <c r="E321" s="5"/>
      <c r="F321" s="12"/>
      <c r="G321" s="14"/>
    </row>
    <row r="322">
      <c r="A322" s="8"/>
      <c r="B322" s="8"/>
      <c r="C322" s="8"/>
      <c r="D322" s="8"/>
      <c r="E322" s="5"/>
      <c r="F322" s="12"/>
      <c r="G322" s="14"/>
    </row>
    <row r="323">
      <c r="A323" s="8"/>
      <c r="B323" s="8"/>
      <c r="C323" s="8"/>
      <c r="D323" s="8"/>
      <c r="E323" s="5"/>
      <c r="F323" s="12"/>
      <c r="G323" s="14"/>
    </row>
    <row r="324">
      <c r="A324" s="8"/>
      <c r="B324" s="8"/>
      <c r="C324" s="8"/>
      <c r="D324" s="8"/>
      <c r="E324" s="5"/>
      <c r="F324" s="12"/>
      <c r="G324" s="14"/>
    </row>
    <row r="325">
      <c r="A325" s="8"/>
      <c r="B325" s="8"/>
      <c r="C325" s="8"/>
      <c r="D325" s="8"/>
      <c r="E325" s="5"/>
      <c r="F325" s="12"/>
      <c r="G325" s="14"/>
    </row>
    <row r="326">
      <c r="A326" s="8"/>
      <c r="B326" s="8"/>
      <c r="C326" s="8"/>
      <c r="D326" s="8"/>
      <c r="E326" s="5"/>
      <c r="F326" s="12"/>
      <c r="G326" s="14"/>
    </row>
    <row r="327">
      <c r="A327" s="8"/>
      <c r="B327" s="8"/>
      <c r="C327" s="8"/>
      <c r="D327" s="8"/>
      <c r="E327" s="5"/>
      <c r="F327" s="12"/>
      <c r="G327" s="14"/>
    </row>
    <row r="328">
      <c r="A328" s="8"/>
      <c r="B328" s="8"/>
      <c r="C328" s="8"/>
      <c r="D328" s="8"/>
      <c r="E328" s="5"/>
      <c r="F328" s="12"/>
      <c r="G328" s="14"/>
    </row>
    <row r="329">
      <c r="A329" s="8"/>
      <c r="B329" s="8"/>
      <c r="C329" s="8"/>
      <c r="D329" s="8"/>
      <c r="E329" s="5"/>
      <c r="F329" s="12"/>
      <c r="G329" s="14"/>
    </row>
    <row r="330">
      <c r="A330" s="8"/>
      <c r="B330" s="8"/>
      <c r="C330" s="8"/>
      <c r="D330" s="8"/>
      <c r="E330" s="5"/>
      <c r="F330" s="12"/>
      <c r="G330" s="14"/>
    </row>
    <row r="331">
      <c r="A331" s="8"/>
      <c r="B331" s="8"/>
      <c r="C331" s="8"/>
      <c r="D331" s="8"/>
      <c r="E331" s="5"/>
      <c r="F331" s="12"/>
      <c r="G331" s="14"/>
    </row>
    <row r="332">
      <c r="A332" s="8"/>
      <c r="B332" s="8"/>
      <c r="C332" s="8"/>
      <c r="D332" s="8"/>
      <c r="E332" s="5"/>
      <c r="F332" s="12"/>
      <c r="G332" s="14"/>
    </row>
    <row r="333">
      <c r="A333" s="8"/>
      <c r="B333" s="8"/>
      <c r="C333" s="8"/>
      <c r="D333" s="8"/>
      <c r="E333" s="5"/>
      <c r="F333" s="12"/>
      <c r="G333" s="14"/>
    </row>
    <row r="334">
      <c r="A334" s="8"/>
      <c r="B334" s="8"/>
      <c r="C334" s="8"/>
      <c r="D334" s="8"/>
      <c r="E334" s="5"/>
      <c r="F334" s="12"/>
      <c r="G334" s="14"/>
    </row>
    <row r="335">
      <c r="A335" s="8"/>
      <c r="B335" s="8"/>
      <c r="C335" s="8"/>
      <c r="D335" s="8"/>
      <c r="E335" s="5"/>
      <c r="F335" s="12"/>
      <c r="G335" s="14"/>
    </row>
    <row r="336">
      <c r="A336" s="8"/>
      <c r="B336" s="8"/>
      <c r="C336" s="8"/>
      <c r="D336" s="8"/>
      <c r="E336" s="5"/>
      <c r="F336" s="12"/>
      <c r="G336" s="14"/>
    </row>
    <row r="337">
      <c r="A337" s="8"/>
      <c r="B337" s="8"/>
      <c r="C337" s="8"/>
      <c r="D337" s="8"/>
      <c r="E337" s="5"/>
      <c r="F337" s="12"/>
      <c r="G337" s="14"/>
    </row>
    <row r="338">
      <c r="A338" s="8"/>
      <c r="B338" s="8"/>
      <c r="C338" s="8"/>
      <c r="D338" s="8"/>
      <c r="E338" s="5"/>
      <c r="F338" s="12"/>
      <c r="G338" s="14"/>
    </row>
    <row r="339">
      <c r="A339" s="8"/>
      <c r="B339" s="8"/>
      <c r="C339" s="8"/>
      <c r="D339" s="8"/>
      <c r="E339" s="5"/>
      <c r="F339" s="12"/>
      <c r="G339" s="14"/>
    </row>
    <row r="340">
      <c r="A340" s="8"/>
      <c r="B340" s="8"/>
      <c r="C340" s="8"/>
      <c r="D340" s="8"/>
      <c r="E340" s="5"/>
      <c r="F340" s="12"/>
      <c r="G340" s="14"/>
    </row>
    <row r="341">
      <c r="A341" s="8"/>
      <c r="B341" s="8"/>
      <c r="C341" s="8"/>
      <c r="D341" s="8"/>
      <c r="E341" s="5"/>
      <c r="F341" s="12"/>
      <c r="G341" s="14"/>
    </row>
    <row r="342">
      <c r="A342" s="8"/>
      <c r="B342" s="8"/>
      <c r="C342" s="8"/>
      <c r="D342" s="8"/>
      <c r="E342" s="5"/>
      <c r="F342" s="12"/>
      <c r="G342" s="14"/>
    </row>
    <row r="343">
      <c r="A343" s="8"/>
      <c r="B343" s="8"/>
      <c r="C343" s="8"/>
      <c r="D343" s="8"/>
      <c r="E343" s="5"/>
      <c r="F343" s="12"/>
      <c r="G343" s="14"/>
    </row>
    <row r="344">
      <c r="A344" s="8"/>
      <c r="B344" s="8"/>
      <c r="C344" s="8"/>
      <c r="D344" s="8"/>
      <c r="E344" s="5"/>
      <c r="F344" s="12"/>
      <c r="G344" s="14"/>
    </row>
    <row r="345">
      <c r="A345" s="8"/>
      <c r="B345" s="8"/>
      <c r="C345" s="8"/>
      <c r="D345" s="8"/>
      <c r="E345" s="5"/>
      <c r="F345" s="12"/>
      <c r="G345" s="14"/>
    </row>
    <row r="346">
      <c r="A346" s="8"/>
      <c r="B346" s="8"/>
      <c r="C346" s="8"/>
      <c r="D346" s="8"/>
      <c r="E346" s="5"/>
      <c r="F346" s="12"/>
      <c r="G346" s="14"/>
    </row>
    <row r="347">
      <c r="A347" s="8"/>
      <c r="B347" s="8"/>
      <c r="C347" s="8"/>
      <c r="D347" s="8"/>
      <c r="E347" s="5"/>
      <c r="F347" s="12"/>
      <c r="G347" s="14"/>
    </row>
    <row r="348">
      <c r="A348" s="8"/>
      <c r="B348" s="8"/>
      <c r="C348" s="8"/>
      <c r="D348" s="8"/>
      <c r="E348" s="5"/>
      <c r="F348" s="12"/>
      <c r="G348" s="14"/>
    </row>
    <row r="349">
      <c r="A349" s="8"/>
      <c r="B349" s="8"/>
      <c r="C349" s="8"/>
      <c r="D349" s="8"/>
      <c r="E349" s="5"/>
      <c r="F349" s="12"/>
      <c r="G349" s="14"/>
    </row>
    <row r="350">
      <c r="A350" s="8"/>
      <c r="B350" s="8"/>
      <c r="C350" s="8"/>
      <c r="D350" s="8"/>
      <c r="E350" s="5"/>
      <c r="F350" s="12"/>
      <c r="G350" s="14"/>
    </row>
    <row r="351">
      <c r="A351" s="8"/>
      <c r="B351" s="8"/>
      <c r="C351" s="8"/>
      <c r="D351" s="8"/>
      <c r="E351" s="5"/>
      <c r="F351" s="12"/>
      <c r="G351" s="14"/>
    </row>
    <row r="352">
      <c r="A352" s="8"/>
      <c r="B352" s="8"/>
      <c r="C352" s="8"/>
      <c r="D352" s="8"/>
      <c r="E352" s="5"/>
      <c r="F352" s="12"/>
      <c r="G352" s="14"/>
    </row>
    <row r="353">
      <c r="A353" s="8"/>
      <c r="B353" s="8"/>
      <c r="C353" s="8"/>
      <c r="D353" s="8"/>
      <c r="E353" s="5"/>
      <c r="F353" s="12"/>
      <c r="G353" s="14"/>
    </row>
    <row r="354">
      <c r="A354" s="8"/>
      <c r="B354" s="8"/>
      <c r="C354" s="8"/>
      <c r="D354" s="8"/>
      <c r="E354" s="5"/>
      <c r="F354" s="12"/>
      <c r="G354" s="14"/>
    </row>
    <row r="355">
      <c r="A355" s="8"/>
      <c r="B355" s="8"/>
      <c r="C355" s="8"/>
      <c r="D355" s="8"/>
      <c r="E355" s="5"/>
      <c r="F355" s="12"/>
      <c r="G355" s="14"/>
    </row>
    <row r="356">
      <c r="A356" s="8"/>
      <c r="B356" s="8"/>
      <c r="C356" s="8"/>
      <c r="D356" s="8"/>
      <c r="E356" s="5"/>
      <c r="F356" s="12"/>
      <c r="G356" s="14"/>
    </row>
    <row r="357">
      <c r="A357" s="8"/>
      <c r="B357" s="8"/>
      <c r="C357" s="8"/>
      <c r="D357" s="8"/>
      <c r="E357" s="5"/>
      <c r="F357" s="12"/>
      <c r="G357" s="14"/>
    </row>
    <row r="358">
      <c r="A358" s="8"/>
      <c r="B358" s="8"/>
      <c r="C358" s="8"/>
      <c r="D358" s="8"/>
      <c r="E358" s="5"/>
      <c r="F358" s="12"/>
      <c r="G358" s="14"/>
    </row>
    <row r="359">
      <c r="A359" s="8"/>
      <c r="B359" s="8"/>
      <c r="C359" s="8"/>
      <c r="D359" s="8"/>
      <c r="E359" s="5"/>
      <c r="F359" s="12"/>
      <c r="G359" s="14"/>
    </row>
    <row r="360">
      <c r="A360" s="8"/>
      <c r="B360" s="8"/>
      <c r="C360" s="8"/>
      <c r="D360" s="8"/>
      <c r="E360" s="5"/>
      <c r="F360" s="12"/>
      <c r="G360" s="14"/>
    </row>
    <row r="361">
      <c r="A361" s="8"/>
      <c r="B361" s="8"/>
      <c r="C361" s="8"/>
      <c r="D361" s="8"/>
      <c r="E361" s="5"/>
      <c r="F361" s="12"/>
      <c r="G361" s="14"/>
    </row>
    <row r="362">
      <c r="A362" s="8"/>
      <c r="B362" s="8"/>
      <c r="C362" s="8"/>
      <c r="D362" s="8"/>
      <c r="E362" s="5"/>
      <c r="F362" s="12"/>
      <c r="G362" s="14"/>
    </row>
    <row r="363">
      <c r="A363" s="8"/>
      <c r="B363" s="8"/>
      <c r="C363" s="8"/>
      <c r="D363" s="8"/>
      <c r="E363" s="5"/>
      <c r="F363" s="12"/>
      <c r="G363" s="14"/>
    </row>
    <row r="364">
      <c r="A364" s="8"/>
      <c r="B364" s="8"/>
      <c r="C364" s="8"/>
      <c r="D364" s="8"/>
      <c r="E364" s="5"/>
      <c r="F364" s="12"/>
      <c r="G364" s="14"/>
    </row>
    <row r="365">
      <c r="A365" s="8"/>
      <c r="B365" s="8"/>
      <c r="C365" s="8"/>
      <c r="D365" s="8"/>
      <c r="E365" s="5"/>
      <c r="F365" s="12"/>
      <c r="G365" s="14"/>
    </row>
    <row r="366">
      <c r="A366" s="8"/>
      <c r="B366" s="8"/>
      <c r="C366" s="8"/>
      <c r="D366" s="8"/>
      <c r="E366" s="5"/>
      <c r="F366" s="12"/>
      <c r="G366" s="14"/>
    </row>
    <row r="367">
      <c r="A367" s="8"/>
      <c r="B367" s="8"/>
      <c r="C367" s="8"/>
      <c r="D367" s="8"/>
      <c r="E367" s="5"/>
      <c r="F367" s="12"/>
      <c r="G367" s="14"/>
    </row>
    <row r="368">
      <c r="A368" s="8"/>
      <c r="B368" s="8"/>
      <c r="C368" s="8"/>
      <c r="D368" s="8"/>
      <c r="E368" s="5"/>
      <c r="F368" s="12"/>
      <c r="G368" s="14"/>
    </row>
    <row r="369">
      <c r="A369" s="8"/>
      <c r="B369" s="8"/>
      <c r="C369" s="8"/>
      <c r="D369" s="8"/>
      <c r="E369" s="5"/>
      <c r="F369" s="12"/>
      <c r="G369" s="14"/>
    </row>
    <row r="370">
      <c r="A370" s="8"/>
      <c r="B370" s="8"/>
      <c r="C370" s="8"/>
      <c r="D370" s="8"/>
      <c r="E370" s="5"/>
      <c r="F370" s="12"/>
      <c r="G370" s="14"/>
    </row>
    <row r="371">
      <c r="A371" s="8"/>
      <c r="B371" s="8"/>
      <c r="C371" s="8"/>
      <c r="D371" s="8"/>
      <c r="E371" s="5"/>
      <c r="F371" s="12"/>
      <c r="G371" s="14"/>
    </row>
    <row r="372">
      <c r="A372" s="8"/>
      <c r="B372" s="8"/>
      <c r="C372" s="8"/>
      <c r="D372" s="8"/>
      <c r="E372" s="5"/>
      <c r="F372" s="12"/>
      <c r="G372" s="14"/>
    </row>
    <row r="373">
      <c r="A373" s="8"/>
      <c r="B373" s="8"/>
      <c r="C373" s="8"/>
      <c r="D373" s="8"/>
      <c r="E373" s="5"/>
      <c r="F373" s="12"/>
      <c r="G373" s="14"/>
    </row>
    <row r="374">
      <c r="A374" s="8"/>
      <c r="B374" s="8"/>
      <c r="C374" s="8"/>
      <c r="D374" s="8"/>
      <c r="E374" s="5"/>
      <c r="F374" s="12"/>
      <c r="G374" s="14"/>
    </row>
    <row r="375">
      <c r="A375" s="8"/>
      <c r="B375" s="8"/>
      <c r="C375" s="8"/>
      <c r="D375" s="8"/>
      <c r="E375" s="5"/>
      <c r="F375" s="12"/>
      <c r="G375" s="14"/>
    </row>
    <row r="376">
      <c r="A376" s="8"/>
      <c r="B376" s="8"/>
      <c r="C376" s="8"/>
      <c r="D376" s="8"/>
      <c r="E376" s="5"/>
      <c r="F376" s="12"/>
      <c r="G376" s="14"/>
    </row>
    <row r="377">
      <c r="A377" s="8"/>
      <c r="B377" s="8"/>
      <c r="C377" s="8"/>
      <c r="D377" s="8"/>
      <c r="E377" s="5"/>
      <c r="F377" s="12"/>
      <c r="G377" s="14"/>
    </row>
    <row r="378">
      <c r="A378" s="8"/>
      <c r="B378" s="8"/>
      <c r="C378" s="8"/>
      <c r="D378" s="8"/>
      <c r="E378" s="5"/>
      <c r="F378" s="12"/>
      <c r="G378" s="14"/>
    </row>
    <row r="379">
      <c r="A379" s="8"/>
      <c r="B379" s="8"/>
      <c r="C379" s="8"/>
      <c r="D379" s="8"/>
      <c r="E379" s="5"/>
      <c r="F379" s="12"/>
      <c r="G379" s="14"/>
    </row>
    <row r="380">
      <c r="A380" s="8"/>
      <c r="B380" s="8"/>
      <c r="C380" s="8"/>
      <c r="D380" s="8"/>
      <c r="E380" s="5"/>
      <c r="F380" s="12"/>
      <c r="G380" s="14"/>
    </row>
    <row r="381">
      <c r="A381" s="8"/>
      <c r="B381" s="8"/>
      <c r="C381" s="8"/>
      <c r="D381" s="8"/>
      <c r="E381" s="5"/>
      <c r="F381" s="12"/>
      <c r="G381" s="14"/>
    </row>
    <row r="382">
      <c r="A382" s="8"/>
      <c r="B382" s="8"/>
      <c r="C382" s="8"/>
      <c r="D382" s="8"/>
      <c r="E382" s="5"/>
      <c r="F382" s="12"/>
      <c r="G382" s="14"/>
    </row>
    <row r="383">
      <c r="A383" s="8"/>
      <c r="B383" s="8"/>
      <c r="C383" s="8"/>
      <c r="D383" s="8"/>
      <c r="E383" s="5"/>
      <c r="F383" s="12"/>
      <c r="G383" s="14"/>
    </row>
    <row r="384">
      <c r="A384" s="8"/>
      <c r="B384" s="8"/>
      <c r="C384" s="8"/>
      <c r="D384" s="8"/>
      <c r="E384" s="5"/>
      <c r="F384" s="12"/>
      <c r="G384" s="14"/>
    </row>
    <row r="385">
      <c r="A385" s="8"/>
      <c r="B385" s="8"/>
      <c r="C385" s="8"/>
      <c r="D385" s="8"/>
      <c r="E385" s="5"/>
      <c r="F385" s="12"/>
      <c r="G385" s="14"/>
    </row>
    <row r="386">
      <c r="A386" s="8"/>
      <c r="B386" s="8"/>
      <c r="C386" s="8"/>
      <c r="D386" s="8"/>
      <c r="E386" s="5"/>
      <c r="F386" s="12"/>
      <c r="G386" s="14"/>
    </row>
    <row r="387">
      <c r="A387" s="8"/>
      <c r="B387" s="8"/>
      <c r="C387" s="8"/>
      <c r="D387" s="8"/>
      <c r="E387" s="5"/>
      <c r="F387" s="12"/>
      <c r="G387" s="14"/>
    </row>
    <row r="388">
      <c r="A388" s="8"/>
      <c r="B388" s="8"/>
      <c r="C388" s="8"/>
      <c r="D388" s="8"/>
      <c r="E388" s="5"/>
      <c r="F388" s="12"/>
      <c r="G388" s="14"/>
    </row>
    <row r="389">
      <c r="A389" s="8"/>
      <c r="B389" s="8"/>
      <c r="C389" s="8"/>
      <c r="D389" s="8"/>
      <c r="E389" s="5"/>
      <c r="F389" s="12"/>
      <c r="G389" s="14"/>
    </row>
    <row r="390">
      <c r="A390" s="8"/>
      <c r="B390" s="8"/>
      <c r="C390" s="8"/>
      <c r="D390" s="8"/>
      <c r="E390" s="5"/>
      <c r="F390" s="12"/>
      <c r="G390" s="14"/>
    </row>
    <row r="391">
      <c r="A391" s="8"/>
      <c r="B391" s="8"/>
      <c r="C391" s="8"/>
      <c r="D391" s="8"/>
      <c r="E391" s="5"/>
      <c r="F391" s="12"/>
      <c r="G391" s="14"/>
    </row>
    <row r="392">
      <c r="A392" s="8"/>
      <c r="B392" s="8"/>
      <c r="C392" s="8"/>
      <c r="D392" s="8"/>
      <c r="E392" s="5"/>
      <c r="F392" s="12"/>
      <c r="G392" s="14"/>
    </row>
    <row r="393">
      <c r="A393" s="8"/>
      <c r="B393" s="8"/>
      <c r="C393" s="8"/>
      <c r="D393" s="8"/>
      <c r="E393" s="5"/>
      <c r="F393" s="12"/>
      <c r="G393" s="14"/>
    </row>
    <row r="394">
      <c r="A394" s="8"/>
      <c r="B394" s="8"/>
      <c r="C394" s="8"/>
      <c r="D394" s="8"/>
      <c r="E394" s="5"/>
      <c r="F394" s="12"/>
      <c r="G394" s="14"/>
    </row>
    <row r="395">
      <c r="A395" s="8"/>
      <c r="B395" s="8"/>
      <c r="C395" s="8"/>
      <c r="D395" s="8"/>
      <c r="E395" s="5"/>
      <c r="F395" s="12"/>
      <c r="G395" s="14"/>
    </row>
    <row r="396">
      <c r="A396" s="8"/>
      <c r="B396" s="8"/>
      <c r="C396" s="8"/>
      <c r="D396" s="8"/>
      <c r="E396" s="5"/>
      <c r="F396" s="12"/>
      <c r="G396" s="14"/>
    </row>
    <row r="397">
      <c r="A397" s="8"/>
      <c r="B397" s="8"/>
      <c r="C397" s="8"/>
      <c r="D397" s="8"/>
      <c r="E397" s="5"/>
      <c r="F397" s="12"/>
      <c r="G397" s="14"/>
    </row>
    <row r="398">
      <c r="A398" s="8"/>
      <c r="B398" s="8"/>
      <c r="C398" s="8"/>
      <c r="D398" s="8"/>
      <c r="E398" s="5"/>
      <c r="F398" s="12"/>
      <c r="G398" s="14"/>
    </row>
    <row r="399">
      <c r="A399" s="8"/>
      <c r="B399" s="8"/>
      <c r="C399" s="8"/>
      <c r="D399" s="8"/>
      <c r="E399" s="5"/>
      <c r="F399" s="12"/>
      <c r="G399" s="14"/>
    </row>
    <row r="400">
      <c r="A400" s="8"/>
      <c r="B400" s="8"/>
      <c r="C400" s="8"/>
      <c r="D400" s="8"/>
      <c r="E400" s="5"/>
      <c r="F400" s="12"/>
      <c r="G400" s="14"/>
    </row>
    <row r="401">
      <c r="A401" s="8"/>
      <c r="B401" s="8"/>
      <c r="C401" s="8"/>
      <c r="D401" s="8"/>
      <c r="E401" s="5"/>
      <c r="F401" s="12"/>
      <c r="G401" s="14"/>
    </row>
    <row r="402">
      <c r="A402" s="8"/>
      <c r="B402" s="8"/>
      <c r="C402" s="8"/>
      <c r="D402" s="8"/>
      <c r="E402" s="5"/>
      <c r="F402" s="12"/>
      <c r="G402" s="14"/>
    </row>
    <row r="403">
      <c r="A403" s="8"/>
      <c r="B403" s="8"/>
      <c r="C403" s="8"/>
      <c r="D403" s="8"/>
      <c r="E403" s="5"/>
      <c r="F403" s="12"/>
      <c r="G403" s="14"/>
    </row>
    <row r="404">
      <c r="A404" s="8"/>
      <c r="B404" s="8"/>
      <c r="C404" s="8"/>
      <c r="D404" s="8"/>
      <c r="E404" s="5"/>
      <c r="F404" s="12"/>
      <c r="G404" s="14"/>
    </row>
    <row r="405">
      <c r="A405" s="8"/>
      <c r="B405" s="8"/>
      <c r="C405" s="8"/>
      <c r="D405" s="8"/>
      <c r="E405" s="5"/>
      <c r="F405" s="12"/>
      <c r="G405" s="14"/>
    </row>
    <row r="406">
      <c r="A406" s="8"/>
      <c r="B406" s="8"/>
      <c r="C406" s="8"/>
      <c r="D406" s="8"/>
      <c r="E406" s="5"/>
      <c r="F406" s="12"/>
      <c r="G406" s="14"/>
    </row>
    <row r="407">
      <c r="A407" s="8"/>
      <c r="B407" s="8"/>
      <c r="C407" s="8"/>
      <c r="D407" s="8"/>
      <c r="E407" s="5"/>
      <c r="F407" s="12"/>
      <c r="G407" s="14"/>
    </row>
    <row r="408">
      <c r="A408" s="8"/>
      <c r="B408" s="8"/>
      <c r="C408" s="8"/>
      <c r="D408" s="8"/>
      <c r="E408" s="5"/>
      <c r="F408" s="12"/>
      <c r="G408" s="14"/>
    </row>
    <row r="409">
      <c r="A409" s="8"/>
      <c r="B409" s="8"/>
      <c r="C409" s="8"/>
      <c r="D409" s="8"/>
      <c r="E409" s="5"/>
      <c r="F409" s="12"/>
      <c r="G409" s="14"/>
    </row>
    <row r="410">
      <c r="A410" s="8"/>
      <c r="B410" s="8"/>
      <c r="C410" s="8"/>
      <c r="D410" s="8"/>
      <c r="E410" s="5"/>
      <c r="F410" s="12"/>
      <c r="G410" s="14"/>
    </row>
    <row r="411">
      <c r="A411" s="8"/>
      <c r="B411" s="8"/>
      <c r="C411" s="8"/>
      <c r="D411" s="8"/>
      <c r="E411" s="5"/>
      <c r="F411" s="12"/>
      <c r="G411" s="14"/>
    </row>
    <row r="412">
      <c r="A412" s="8"/>
      <c r="B412" s="8"/>
      <c r="C412" s="8"/>
      <c r="D412" s="8"/>
      <c r="E412" s="5"/>
      <c r="F412" s="12"/>
      <c r="G412" s="14"/>
    </row>
    <row r="413">
      <c r="A413" s="8"/>
      <c r="B413" s="8"/>
      <c r="C413" s="8"/>
      <c r="D413" s="8"/>
      <c r="E413" s="5"/>
      <c r="F413" s="12"/>
      <c r="G413" s="14"/>
    </row>
    <row r="414">
      <c r="A414" s="8"/>
      <c r="B414" s="8"/>
      <c r="C414" s="8"/>
      <c r="D414" s="8"/>
      <c r="E414" s="5"/>
      <c r="F414" s="12"/>
      <c r="G414" s="14"/>
    </row>
    <row r="415">
      <c r="A415" s="8"/>
      <c r="B415" s="8"/>
      <c r="C415" s="8"/>
      <c r="D415" s="8"/>
      <c r="E415" s="5"/>
      <c r="F415" s="12"/>
      <c r="G415" s="14"/>
    </row>
    <row r="416">
      <c r="A416" s="8"/>
      <c r="B416" s="8"/>
      <c r="C416" s="8"/>
      <c r="D416" s="8"/>
      <c r="E416" s="5"/>
      <c r="F416" s="12"/>
      <c r="G416" s="14"/>
    </row>
    <row r="417">
      <c r="A417" s="8"/>
      <c r="B417" s="8"/>
      <c r="C417" s="8"/>
      <c r="D417" s="8"/>
      <c r="E417" s="5"/>
      <c r="F417" s="12"/>
      <c r="G417" s="14"/>
    </row>
    <row r="418">
      <c r="A418" s="8"/>
      <c r="B418" s="8"/>
      <c r="C418" s="8"/>
      <c r="D418" s="8"/>
      <c r="E418" s="5"/>
      <c r="F418" s="12"/>
      <c r="G418" s="14"/>
    </row>
    <row r="419">
      <c r="A419" s="8"/>
      <c r="B419" s="8"/>
      <c r="C419" s="8"/>
      <c r="D419" s="8"/>
      <c r="E419" s="5"/>
      <c r="F419" s="12"/>
      <c r="G419" s="14"/>
    </row>
    <row r="420">
      <c r="A420" s="8"/>
      <c r="B420" s="8"/>
      <c r="C420" s="8"/>
      <c r="D420" s="8"/>
      <c r="E420" s="5"/>
      <c r="F420" s="12"/>
      <c r="G420" s="14"/>
    </row>
    <row r="421">
      <c r="A421" s="8"/>
      <c r="B421" s="8"/>
      <c r="C421" s="8"/>
      <c r="D421" s="8"/>
      <c r="E421" s="5"/>
      <c r="F421" s="12"/>
      <c r="G421" s="14"/>
    </row>
    <row r="422">
      <c r="A422" s="8"/>
      <c r="B422" s="8"/>
      <c r="C422" s="8"/>
      <c r="D422" s="8"/>
      <c r="E422" s="5"/>
      <c r="F422" s="12"/>
      <c r="G422" s="14"/>
    </row>
    <row r="423">
      <c r="A423" s="8"/>
      <c r="B423" s="8"/>
      <c r="C423" s="8"/>
      <c r="D423" s="8"/>
      <c r="E423" s="5"/>
      <c r="F423" s="12"/>
      <c r="G423" s="14"/>
    </row>
    <row r="424">
      <c r="A424" s="8"/>
      <c r="B424" s="8"/>
      <c r="C424" s="8"/>
      <c r="D424" s="8"/>
      <c r="E424" s="5"/>
      <c r="F424" s="12"/>
      <c r="G424" s="14"/>
    </row>
    <row r="425">
      <c r="A425" s="8"/>
      <c r="B425" s="8"/>
      <c r="C425" s="8"/>
      <c r="D425" s="8"/>
      <c r="E425" s="5"/>
      <c r="F425" s="12"/>
      <c r="G425" s="14"/>
    </row>
    <row r="426">
      <c r="A426" s="8"/>
      <c r="B426" s="8"/>
      <c r="C426" s="8"/>
      <c r="D426" s="8"/>
      <c r="E426" s="5"/>
      <c r="F426" s="12"/>
      <c r="G426" s="14"/>
    </row>
    <row r="427">
      <c r="A427" s="8"/>
      <c r="B427" s="8"/>
      <c r="C427" s="8"/>
      <c r="D427" s="8"/>
      <c r="E427" s="5"/>
      <c r="F427" s="12"/>
      <c r="G427" s="14"/>
    </row>
    <row r="428">
      <c r="A428" s="8"/>
      <c r="B428" s="8"/>
      <c r="C428" s="8"/>
      <c r="D428" s="8"/>
      <c r="E428" s="5"/>
      <c r="F428" s="12"/>
      <c r="G428" s="14"/>
    </row>
    <row r="429">
      <c r="A429" s="8"/>
      <c r="B429" s="8"/>
      <c r="C429" s="8"/>
      <c r="D429" s="8"/>
      <c r="E429" s="5"/>
      <c r="F429" s="12"/>
      <c r="G429" s="14"/>
    </row>
    <row r="430">
      <c r="A430" s="8"/>
      <c r="B430" s="8"/>
      <c r="C430" s="8"/>
      <c r="D430" s="8"/>
      <c r="E430" s="5"/>
      <c r="F430" s="12"/>
      <c r="G430" s="14"/>
    </row>
    <row r="431">
      <c r="A431" s="8"/>
      <c r="B431" s="8"/>
      <c r="C431" s="8"/>
      <c r="D431" s="8"/>
      <c r="E431" s="5"/>
      <c r="F431" s="12"/>
      <c r="G431" s="14"/>
    </row>
    <row r="432">
      <c r="A432" s="8"/>
      <c r="B432" s="8"/>
      <c r="C432" s="8"/>
      <c r="D432" s="8"/>
      <c r="E432" s="5"/>
      <c r="F432" s="12"/>
      <c r="G432" s="14"/>
    </row>
    <row r="433">
      <c r="A433" s="8"/>
      <c r="B433" s="8"/>
      <c r="C433" s="8"/>
      <c r="D433" s="8"/>
      <c r="E433" s="5"/>
      <c r="F433" s="12"/>
      <c r="G433" s="14"/>
    </row>
    <row r="434">
      <c r="A434" s="8"/>
      <c r="B434" s="8"/>
      <c r="C434" s="8"/>
      <c r="D434" s="8"/>
      <c r="E434" s="5"/>
      <c r="F434" s="12"/>
      <c r="G434" s="14"/>
    </row>
    <row r="435">
      <c r="A435" s="8"/>
      <c r="B435" s="8"/>
      <c r="C435" s="8"/>
      <c r="D435" s="8"/>
      <c r="E435" s="5"/>
      <c r="F435" s="12"/>
      <c r="G435" s="14"/>
    </row>
    <row r="436">
      <c r="A436" s="8"/>
      <c r="B436" s="8"/>
      <c r="C436" s="8"/>
      <c r="D436" s="8"/>
      <c r="E436" s="5"/>
      <c r="F436" s="12"/>
      <c r="G436" s="14"/>
    </row>
    <row r="437">
      <c r="A437" s="8"/>
      <c r="B437" s="8"/>
      <c r="C437" s="8"/>
      <c r="D437" s="8"/>
      <c r="E437" s="5"/>
      <c r="F437" s="12"/>
      <c r="G437" s="14"/>
    </row>
    <row r="438">
      <c r="A438" s="8"/>
      <c r="B438" s="8"/>
      <c r="C438" s="8"/>
      <c r="D438" s="8"/>
      <c r="E438" s="5"/>
      <c r="F438" s="12"/>
      <c r="G438" s="14"/>
    </row>
    <row r="439">
      <c r="A439" s="8"/>
      <c r="B439" s="8"/>
      <c r="C439" s="8"/>
      <c r="D439" s="8"/>
      <c r="E439" s="5"/>
      <c r="F439" s="12"/>
      <c r="G439" s="14"/>
    </row>
    <row r="440">
      <c r="A440" s="8"/>
      <c r="B440" s="8"/>
      <c r="C440" s="8"/>
      <c r="D440" s="8"/>
      <c r="E440" s="5"/>
      <c r="F440" s="12"/>
      <c r="G440" s="14"/>
    </row>
    <row r="441">
      <c r="A441" s="8"/>
      <c r="B441" s="8"/>
      <c r="C441" s="8"/>
      <c r="D441" s="8"/>
      <c r="E441" s="5"/>
      <c r="F441" s="12"/>
      <c r="G441" s="14"/>
    </row>
    <row r="442">
      <c r="A442" s="8"/>
      <c r="B442" s="8"/>
      <c r="C442" s="8"/>
      <c r="D442" s="8"/>
      <c r="E442" s="5"/>
      <c r="F442" s="12"/>
      <c r="G442" s="14"/>
    </row>
    <row r="443">
      <c r="A443" s="8"/>
      <c r="B443" s="8"/>
      <c r="C443" s="8"/>
      <c r="D443" s="8"/>
      <c r="E443" s="5"/>
      <c r="F443" s="12"/>
      <c r="G443" s="14"/>
    </row>
    <row r="444">
      <c r="A444" s="8"/>
      <c r="B444" s="8"/>
      <c r="C444" s="8"/>
      <c r="D444" s="8"/>
      <c r="E444" s="5"/>
      <c r="F444" s="12"/>
      <c r="G444" s="14"/>
    </row>
    <row r="445">
      <c r="A445" s="8"/>
      <c r="B445" s="8"/>
      <c r="C445" s="8"/>
      <c r="D445" s="8"/>
      <c r="E445" s="5"/>
      <c r="F445" s="12"/>
      <c r="G445" s="14"/>
    </row>
    <row r="446">
      <c r="A446" s="8"/>
      <c r="B446" s="8"/>
      <c r="C446" s="8"/>
      <c r="D446" s="8"/>
      <c r="E446" s="5"/>
      <c r="F446" s="12"/>
      <c r="G446" s="14"/>
    </row>
    <row r="447">
      <c r="A447" s="8"/>
      <c r="B447" s="8"/>
      <c r="C447" s="8"/>
      <c r="D447" s="8"/>
      <c r="E447" s="5"/>
      <c r="F447" s="12"/>
      <c r="G447" s="14"/>
    </row>
    <row r="448">
      <c r="A448" s="8"/>
      <c r="B448" s="8"/>
      <c r="C448" s="8"/>
      <c r="D448" s="8"/>
      <c r="E448" s="5"/>
      <c r="F448" s="12"/>
      <c r="G448" s="14"/>
    </row>
    <row r="449">
      <c r="A449" s="8"/>
      <c r="B449" s="8"/>
      <c r="C449" s="8"/>
      <c r="D449" s="8"/>
      <c r="E449" s="5"/>
      <c r="F449" s="12"/>
      <c r="G449" s="14"/>
    </row>
    <row r="450">
      <c r="A450" s="8"/>
      <c r="B450" s="8"/>
      <c r="C450" s="8"/>
      <c r="D450" s="8"/>
      <c r="E450" s="5"/>
      <c r="F450" s="12"/>
      <c r="G450" s="14"/>
    </row>
    <row r="451">
      <c r="A451" s="8"/>
      <c r="B451" s="8"/>
      <c r="C451" s="8"/>
      <c r="D451" s="8"/>
      <c r="E451" s="5"/>
      <c r="F451" s="12"/>
      <c r="G451" s="14"/>
    </row>
    <row r="452">
      <c r="A452" s="8"/>
      <c r="B452" s="8"/>
      <c r="C452" s="8"/>
      <c r="D452" s="8"/>
      <c r="E452" s="5"/>
      <c r="F452" s="12"/>
      <c r="G452" s="14"/>
    </row>
    <row r="453">
      <c r="A453" s="8"/>
      <c r="B453" s="8"/>
      <c r="C453" s="8"/>
      <c r="D453" s="8"/>
      <c r="E453" s="5"/>
      <c r="F453" s="12"/>
      <c r="G453" s="14"/>
    </row>
    <row r="454">
      <c r="A454" s="8"/>
      <c r="B454" s="8"/>
      <c r="C454" s="8"/>
      <c r="D454" s="8"/>
      <c r="E454" s="5"/>
      <c r="F454" s="12"/>
      <c r="G454" s="14"/>
    </row>
    <row r="455">
      <c r="A455" s="8"/>
      <c r="B455" s="8"/>
      <c r="C455" s="8"/>
      <c r="D455" s="8"/>
      <c r="E455" s="5"/>
      <c r="F455" s="12"/>
      <c r="G455" s="14"/>
    </row>
    <row r="456">
      <c r="A456" s="8"/>
      <c r="B456" s="8"/>
      <c r="C456" s="8"/>
      <c r="D456" s="8"/>
      <c r="E456" s="5"/>
      <c r="F456" s="12"/>
      <c r="G456" s="14"/>
    </row>
    <row r="457">
      <c r="A457" s="8"/>
      <c r="B457" s="8"/>
      <c r="C457" s="8"/>
      <c r="D457" s="8"/>
      <c r="E457" s="5"/>
      <c r="F457" s="12"/>
      <c r="G457" s="14"/>
    </row>
    <row r="458">
      <c r="A458" s="8"/>
      <c r="B458" s="8"/>
      <c r="C458" s="8"/>
      <c r="D458" s="8"/>
      <c r="E458" s="5"/>
      <c r="F458" s="12"/>
      <c r="G458" s="14"/>
    </row>
    <row r="459">
      <c r="A459" s="8"/>
      <c r="B459" s="8"/>
      <c r="C459" s="8"/>
      <c r="D459" s="8"/>
      <c r="E459" s="5"/>
      <c r="F459" s="12"/>
      <c r="G459" s="14"/>
    </row>
    <row r="460">
      <c r="A460" s="8"/>
      <c r="B460" s="8"/>
      <c r="C460" s="8"/>
      <c r="D460" s="8"/>
      <c r="E460" s="5"/>
      <c r="F460" s="12"/>
      <c r="G460" s="14"/>
    </row>
    <row r="461">
      <c r="A461" s="8"/>
      <c r="B461" s="8"/>
      <c r="C461" s="8"/>
      <c r="D461" s="8"/>
      <c r="E461" s="5"/>
      <c r="F461" s="12"/>
      <c r="G461" s="14"/>
    </row>
    <row r="462">
      <c r="A462" s="8"/>
      <c r="B462" s="8"/>
      <c r="C462" s="8"/>
      <c r="D462" s="8"/>
      <c r="E462" s="5"/>
      <c r="F462" s="12"/>
      <c r="G462" s="14"/>
    </row>
    <row r="463">
      <c r="A463" s="8"/>
      <c r="B463" s="8"/>
      <c r="C463" s="8"/>
      <c r="D463" s="8"/>
      <c r="E463" s="5"/>
      <c r="F463" s="12"/>
      <c r="G463" s="14"/>
    </row>
    <row r="464">
      <c r="A464" s="8"/>
      <c r="B464" s="8"/>
      <c r="C464" s="8"/>
      <c r="D464" s="8"/>
      <c r="E464" s="5"/>
      <c r="F464" s="12"/>
      <c r="G464" s="14"/>
    </row>
    <row r="465">
      <c r="A465" s="8"/>
      <c r="B465" s="8"/>
      <c r="C465" s="8"/>
      <c r="D465" s="8"/>
      <c r="E465" s="5"/>
      <c r="F465" s="12"/>
      <c r="G465" s="14"/>
    </row>
    <row r="466">
      <c r="A466" s="8"/>
      <c r="B466" s="8"/>
      <c r="C466" s="8"/>
      <c r="D466" s="8"/>
      <c r="E466" s="5"/>
      <c r="F466" s="12"/>
      <c r="G466" s="14"/>
    </row>
    <row r="467">
      <c r="A467" s="8"/>
      <c r="B467" s="8"/>
      <c r="C467" s="8"/>
      <c r="D467" s="8"/>
      <c r="E467" s="5"/>
      <c r="F467" s="12"/>
      <c r="G467" s="14"/>
    </row>
    <row r="468">
      <c r="A468" s="8"/>
      <c r="B468" s="8"/>
      <c r="C468" s="8"/>
      <c r="D468" s="8"/>
      <c r="E468" s="5"/>
      <c r="F468" s="12"/>
      <c r="G468" s="14"/>
    </row>
    <row r="469">
      <c r="A469" s="8"/>
      <c r="B469" s="8"/>
      <c r="C469" s="8"/>
      <c r="D469" s="8"/>
      <c r="E469" s="5"/>
      <c r="F469" s="12"/>
      <c r="G469" s="14"/>
    </row>
    <row r="470">
      <c r="A470" s="8"/>
      <c r="B470" s="8"/>
      <c r="C470" s="8"/>
      <c r="D470" s="8"/>
      <c r="E470" s="5"/>
      <c r="F470" s="12"/>
      <c r="G470" s="14"/>
    </row>
    <row r="471">
      <c r="A471" s="8"/>
      <c r="B471" s="8"/>
      <c r="C471" s="8"/>
      <c r="D471" s="8"/>
      <c r="E471" s="5"/>
      <c r="F471" s="12"/>
      <c r="G471" s="14"/>
    </row>
    <row r="472">
      <c r="A472" s="8"/>
      <c r="B472" s="8"/>
      <c r="C472" s="8"/>
      <c r="D472" s="8"/>
      <c r="E472" s="5"/>
      <c r="F472" s="12"/>
      <c r="G472" s="14"/>
    </row>
    <row r="473">
      <c r="A473" s="8"/>
      <c r="B473" s="8"/>
      <c r="C473" s="8"/>
      <c r="D473" s="8"/>
      <c r="E473" s="5"/>
      <c r="F473" s="12"/>
      <c r="G473" s="14"/>
    </row>
    <row r="474">
      <c r="A474" s="8"/>
      <c r="B474" s="8"/>
      <c r="C474" s="8"/>
      <c r="D474" s="8"/>
      <c r="E474" s="5"/>
      <c r="F474" s="12"/>
      <c r="G474" s="14"/>
    </row>
    <row r="475">
      <c r="A475" s="8"/>
      <c r="B475" s="8"/>
      <c r="C475" s="8"/>
      <c r="D475" s="8"/>
      <c r="E475" s="5"/>
      <c r="F475" s="12"/>
      <c r="G475" s="14"/>
    </row>
    <row r="476">
      <c r="A476" s="8"/>
      <c r="B476" s="8"/>
      <c r="C476" s="8"/>
      <c r="D476" s="8"/>
      <c r="E476" s="5"/>
      <c r="F476" s="12"/>
      <c r="G476" s="14"/>
    </row>
    <row r="477">
      <c r="A477" s="8"/>
      <c r="B477" s="8"/>
      <c r="C477" s="8"/>
      <c r="D477" s="8"/>
      <c r="E477" s="5"/>
      <c r="F477" s="12"/>
      <c r="G477" s="14"/>
    </row>
    <row r="478">
      <c r="A478" s="8"/>
      <c r="B478" s="8"/>
      <c r="C478" s="8"/>
      <c r="D478" s="8"/>
      <c r="E478" s="5"/>
      <c r="F478" s="12"/>
      <c r="G478" s="14"/>
    </row>
    <row r="479">
      <c r="A479" s="8"/>
      <c r="B479" s="8"/>
      <c r="C479" s="8"/>
      <c r="D479" s="8"/>
      <c r="E479" s="5"/>
      <c r="F479" s="12"/>
      <c r="G479" s="14"/>
    </row>
    <row r="480">
      <c r="A480" s="8"/>
      <c r="B480" s="8"/>
      <c r="C480" s="8"/>
      <c r="D480" s="8"/>
      <c r="E480" s="5"/>
      <c r="F480" s="12"/>
      <c r="G480" s="14"/>
    </row>
    <row r="481">
      <c r="A481" s="8"/>
      <c r="B481" s="8"/>
      <c r="C481" s="8"/>
      <c r="D481" s="8"/>
      <c r="E481" s="5"/>
      <c r="F481" s="12"/>
      <c r="G481" s="14"/>
    </row>
    <row r="482">
      <c r="A482" s="8"/>
      <c r="B482" s="8"/>
      <c r="C482" s="8"/>
      <c r="D482" s="8"/>
      <c r="E482" s="5"/>
      <c r="F482" s="12"/>
      <c r="G482" s="14"/>
    </row>
    <row r="483">
      <c r="A483" s="8"/>
      <c r="B483" s="8"/>
      <c r="C483" s="8"/>
      <c r="D483" s="8"/>
      <c r="E483" s="5"/>
      <c r="F483" s="12"/>
      <c r="G483" s="14"/>
    </row>
    <row r="484">
      <c r="A484" s="8"/>
      <c r="B484" s="8"/>
      <c r="C484" s="8"/>
      <c r="D484" s="8"/>
      <c r="E484" s="5"/>
      <c r="F484" s="12"/>
      <c r="G484" s="14"/>
    </row>
    <row r="485">
      <c r="A485" s="8"/>
      <c r="B485" s="8"/>
      <c r="C485" s="8"/>
      <c r="D485" s="8"/>
      <c r="E485" s="5"/>
      <c r="F485" s="12"/>
      <c r="G485" s="14"/>
    </row>
    <row r="486">
      <c r="A486" s="8"/>
      <c r="B486" s="8"/>
      <c r="C486" s="8"/>
      <c r="D486" s="8"/>
      <c r="E486" s="5"/>
      <c r="F486" s="12"/>
      <c r="G486" s="14"/>
    </row>
    <row r="487">
      <c r="A487" s="8"/>
      <c r="B487" s="8"/>
      <c r="C487" s="8"/>
      <c r="D487" s="8"/>
      <c r="E487" s="5"/>
      <c r="F487" s="12"/>
      <c r="G487" s="14"/>
    </row>
    <row r="488">
      <c r="A488" s="8"/>
      <c r="B488" s="8"/>
      <c r="C488" s="8"/>
      <c r="D488" s="8"/>
      <c r="E488" s="5"/>
      <c r="F488" s="12"/>
      <c r="G488" s="14"/>
    </row>
    <row r="489">
      <c r="A489" s="8"/>
      <c r="B489" s="8"/>
      <c r="C489" s="8"/>
      <c r="D489" s="8"/>
      <c r="E489" s="5"/>
      <c r="F489" s="12"/>
      <c r="G489" s="14"/>
    </row>
    <row r="490">
      <c r="A490" s="8"/>
      <c r="B490" s="8"/>
      <c r="C490" s="8"/>
      <c r="D490" s="8"/>
      <c r="E490" s="5"/>
      <c r="F490" s="12"/>
      <c r="G490" s="14"/>
    </row>
    <row r="491">
      <c r="A491" s="8"/>
      <c r="B491" s="8"/>
      <c r="C491" s="8"/>
      <c r="D491" s="8"/>
      <c r="E491" s="5"/>
      <c r="F491" s="12"/>
      <c r="G491" s="14"/>
    </row>
    <row r="492">
      <c r="A492" s="8"/>
      <c r="B492" s="8"/>
      <c r="C492" s="8"/>
      <c r="D492" s="8"/>
      <c r="E492" s="5"/>
      <c r="F492" s="12"/>
      <c r="G492" s="14"/>
    </row>
    <row r="493">
      <c r="A493" s="8"/>
      <c r="B493" s="8"/>
      <c r="C493" s="8"/>
      <c r="D493" s="8"/>
      <c r="E493" s="5"/>
      <c r="F493" s="12"/>
      <c r="G493" s="14"/>
    </row>
    <row r="494">
      <c r="A494" s="8"/>
      <c r="B494" s="8"/>
      <c r="C494" s="8"/>
      <c r="D494" s="8"/>
      <c r="E494" s="5"/>
      <c r="F494" s="12"/>
      <c r="G494" s="14"/>
    </row>
    <row r="495">
      <c r="A495" s="8"/>
      <c r="B495" s="8"/>
      <c r="C495" s="8"/>
      <c r="D495" s="8"/>
      <c r="E495" s="5"/>
      <c r="F495" s="12"/>
      <c r="G495" s="14"/>
    </row>
    <row r="496">
      <c r="A496" s="8"/>
      <c r="B496" s="8"/>
      <c r="C496" s="8"/>
      <c r="D496" s="8"/>
      <c r="E496" s="5"/>
      <c r="F496" s="12"/>
      <c r="G496" s="14"/>
    </row>
    <row r="497">
      <c r="A497" s="8"/>
      <c r="B497" s="8"/>
      <c r="C497" s="8"/>
      <c r="D497" s="8"/>
      <c r="E497" s="5"/>
      <c r="F497" s="12"/>
      <c r="G497" s="14"/>
    </row>
    <row r="498">
      <c r="A498" s="8"/>
      <c r="B498" s="8"/>
      <c r="C498" s="8"/>
      <c r="D498" s="8"/>
      <c r="E498" s="5"/>
      <c r="F498" s="12"/>
      <c r="G498" s="14"/>
    </row>
    <row r="499">
      <c r="A499" s="8"/>
      <c r="B499" s="8"/>
      <c r="C499" s="8"/>
      <c r="D499" s="8"/>
      <c r="E499" s="5"/>
      <c r="F499" s="12"/>
      <c r="G499" s="14"/>
    </row>
    <row r="500">
      <c r="A500" s="8"/>
      <c r="B500" s="8"/>
      <c r="C500" s="8"/>
      <c r="D500" s="8"/>
      <c r="E500" s="5"/>
      <c r="F500" s="12"/>
      <c r="G500" s="14"/>
    </row>
    <row r="501">
      <c r="A501" s="8"/>
      <c r="B501" s="8"/>
      <c r="C501" s="8"/>
      <c r="D501" s="8"/>
      <c r="E501" s="5"/>
      <c r="F501" s="12"/>
      <c r="G501" s="14"/>
    </row>
    <row r="502">
      <c r="A502" s="8"/>
      <c r="B502" s="8"/>
      <c r="C502" s="8"/>
      <c r="D502" s="8"/>
      <c r="E502" s="5"/>
      <c r="F502" s="12"/>
      <c r="G502" s="14"/>
    </row>
    <row r="503">
      <c r="A503" s="8"/>
      <c r="B503" s="8"/>
      <c r="C503" s="8"/>
      <c r="D503" s="8"/>
      <c r="E503" s="5"/>
      <c r="F503" s="12"/>
      <c r="G503" s="14"/>
    </row>
    <row r="504">
      <c r="A504" s="8"/>
      <c r="B504" s="8"/>
      <c r="C504" s="8"/>
      <c r="D504" s="8"/>
      <c r="E504" s="5"/>
      <c r="F504" s="12"/>
      <c r="G504" s="14"/>
    </row>
    <row r="505">
      <c r="A505" s="8"/>
      <c r="B505" s="8"/>
      <c r="C505" s="8"/>
      <c r="D505" s="8"/>
      <c r="E505" s="5"/>
      <c r="F505" s="12"/>
      <c r="G505" s="14"/>
    </row>
    <row r="506">
      <c r="A506" s="8"/>
      <c r="B506" s="8"/>
      <c r="C506" s="8"/>
      <c r="D506" s="8"/>
      <c r="E506" s="5"/>
      <c r="F506" s="12"/>
      <c r="G506" s="14"/>
    </row>
    <row r="507">
      <c r="A507" s="8"/>
      <c r="B507" s="8"/>
      <c r="C507" s="8"/>
      <c r="D507" s="8"/>
      <c r="E507" s="5"/>
      <c r="F507" s="12"/>
      <c r="G507" s="14"/>
    </row>
    <row r="508">
      <c r="A508" s="8"/>
      <c r="B508" s="8"/>
      <c r="C508" s="8"/>
      <c r="D508" s="8"/>
      <c r="E508" s="5"/>
      <c r="F508" s="12"/>
      <c r="G508" s="14"/>
    </row>
    <row r="509">
      <c r="A509" s="8"/>
      <c r="B509" s="8"/>
      <c r="C509" s="8"/>
      <c r="D509" s="8"/>
      <c r="E509" s="5"/>
      <c r="F509" s="12"/>
      <c r="G509" s="14"/>
    </row>
    <row r="510">
      <c r="A510" s="8"/>
      <c r="B510" s="8"/>
      <c r="C510" s="8"/>
      <c r="D510" s="8"/>
      <c r="E510" s="5"/>
      <c r="F510" s="12"/>
      <c r="G510" s="14"/>
    </row>
    <row r="511">
      <c r="A511" s="8"/>
      <c r="B511" s="8"/>
      <c r="C511" s="8"/>
      <c r="D511" s="8"/>
      <c r="E511" s="5"/>
      <c r="F511" s="12"/>
      <c r="G511" s="14"/>
    </row>
    <row r="512">
      <c r="A512" s="8"/>
      <c r="B512" s="8"/>
      <c r="C512" s="8"/>
      <c r="D512" s="8"/>
      <c r="E512" s="5"/>
      <c r="F512" s="12"/>
      <c r="G512" s="14"/>
    </row>
    <row r="513">
      <c r="A513" s="8"/>
      <c r="B513" s="8"/>
      <c r="C513" s="8"/>
      <c r="D513" s="8"/>
      <c r="E513" s="5"/>
      <c r="F513" s="12"/>
      <c r="G513" s="14"/>
    </row>
    <row r="514">
      <c r="A514" s="8"/>
      <c r="B514" s="8"/>
      <c r="C514" s="8"/>
      <c r="D514" s="8"/>
      <c r="E514" s="5"/>
      <c r="F514" s="12"/>
      <c r="G514" s="14"/>
    </row>
    <row r="515">
      <c r="A515" s="8"/>
      <c r="B515" s="8"/>
      <c r="C515" s="8"/>
      <c r="D515" s="8"/>
      <c r="E515" s="5"/>
      <c r="F515" s="12"/>
      <c r="G515" s="14"/>
    </row>
    <row r="516">
      <c r="A516" s="8"/>
      <c r="B516" s="8"/>
      <c r="C516" s="8"/>
      <c r="D516" s="8"/>
      <c r="E516" s="5"/>
      <c r="F516" s="12"/>
      <c r="G516" s="14"/>
    </row>
    <row r="517">
      <c r="A517" s="8"/>
      <c r="B517" s="8"/>
      <c r="C517" s="8"/>
      <c r="D517" s="8"/>
      <c r="E517" s="5"/>
      <c r="F517" s="12"/>
      <c r="G517" s="14"/>
    </row>
    <row r="518">
      <c r="A518" s="8"/>
      <c r="B518" s="8"/>
      <c r="C518" s="8"/>
      <c r="D518" s="8"/>
      <c r="E518" s="5"/>
      <c r="F518" s="12"/>
      <c r="G518" s="14"/>
    </row>
    <row r="519">
      <c r="A519" s="8"/>
      <c r="B519" s="8"/>
      <c r="C519" s="8"/>
      <c r="D519" s="8"/>
      <c r="E519" s="5"/>
      <c r="F519" s="12"/>
      <c r="G519" s="14"/>
    </row>
    <row r="520">
      <c r="A520" s="8"/>
      <c r="B520" s="8"/>
      <c r="C520" s="8"/>
      <c r="D520" s="8"/>
      <c r="E520" s="5"/>
      <c r="F520" s="12"/>
      <c r="G520" s="14"/>
    </row>
    <row r="521">
      <c r="A521" s="8"/>
      <c r="B521" s="8"/>
      <c r="C521" s="8"/>
      <c r="D521" s="8"/>
      <c r="E521" s="5"/>
      <c r="F521" s="12"/>
      <c r="G521" s="14"/>
    </row>
    <row r="522">
      <c r="A522" s="8"/>
      <c r="B522" s="8"/>
      <c r="C522" s="8"/>
      <c r="D522" s="8"/>
      <c r="E522" s="5"/>
      <c r="F522" s="12"/>
      <c r="G522" s="14"/>
    </row>
    <row r="523">
      <c r="A523" s="8"/>
      <c r="B523" s="8"/>
      <c r="C523" s="8"/>
      <c r="D523" s="8"/>
      <c r="E523" s="5"/>
      <c r="F523" s="12"/>
      <c r="G523" s="14"/>
    </row>
    <row r="524">
      <c r="A524" s="8"/>
      <c r="B524" s="8"/>
      <c r="C524" s="8"/>
      <c r="D524" s="8"/>
      <c r="E524" s="5"/>
      <c r="F524" s="12"/>
      <c r="G524" s="14"/>
    </row>
    <row r="525">
      <c r="A525" s="8"/>
      <c r="B525" s="8"/>
      <c r="C525" s="8"/>
      <c r="D525" s="8"/>
      <c r="E525" s="5"/>
      <c r="F525" s="12"/>
      <c r="G525" s="14"/>
    </row>
    <row r="526">
      <c r="A526" s="8"/>
      <c r="B526" s="8"/>
      <c r="C526" s="8"/>
      <c r="D526" s="8"/>
      <c r="E526" s="5"/>
      <c r="F526" s="12"/>
      <c r="G526" s="14"/>
    </row>
    <row r="527">
      <c r="A527" s="8"/>
      <c r="B527" s="8"/>
      <c r="C527" s="8"/>
      <c r="D527" s="8"/>
      <c r="E527" s="5"/>
      <c r="F527" s="12"/>
      <c r="G527" s="14"/>
    </row>
    <row r="528">
      <c r="A528" s="8"/>
      <c r="B528" s="8"/>
      <c r="C528" s="8"/>
      <c r="D528" s="8"/>
      <c r="E528" s="5"/>
      <c r="F528" s="12"/>
      <c r="G528" s="14"/>
    </row>
    <row r="529">
      <c r="A529" s="8"/>
      <c r="B529" s="8"/>
      <c r="C529" s="8"/>
      <c r="D529" s="8"/>
      <c r="E529" s="5"/>
      <c r="F529" s="12"/>
      <c r="G529" s="14"/>
    </row>
    <row r="530">
      <c r="A530" s="8"/>
      <c r="B530" s="8"/>
      <c r="C530" s="8"/>
      <c r="D530" s="8"/>
      <c r="E530" s="5"/>
      <c r="F530" s="12"/>
      <c r="G530" s="14"/>
    </row>
    <row r="531">
      <c r="A531" s="8"/>
      <c r="B531" s="8"/>
      <c r="C531" s="8"/>
      <c r="D531" s="8"/>
      <c r="E531" s="5"/>
      <c r="F531" s="12"/>
      <c r="G531" s="14"/>
    </row>
    <row r="532">
      <c r="A532" s="8"/>
      <c r="B532" s="8"/>
      <c r="C532" s="8"/>
      <c r="D532" s="8"/>
      <c r="E532" s="5"/>
      <c r="F532" s="12"/>
      <c r="G532" s="14"/>
    </row>
    <row r="533">
      <c r="A533" s="8"/>
      <c r="B533" s="8"/>
      <c r="C533" s="8"/>
      <c r="D533" s="8"/>
      <c r="E533" s="5"/>
      <c r="F533" s="12"/>
      <c r="G533" s="14"/>
    </row>
    <row r="534">
      <c r="A534" s="8"/>
      <c r="B534" s="8"/>
      <c r="C534" s="8"/>
      <c r="D534" s="8"/>
      <c r="E534" s="5"/>
      <c r="F534" s="12"/>
      <c r="G534" s="14"/>
    </row>
    <row r="535">
      <c r="A535" s="8"/>
      <c r="B535" s="8"/>
      <c r="C535" s="8"/>
      <c r="D535" s="8"/>
      <c r="E535" s="5"/>
      <c r="F535" s="12"/>
      <c r="G535" s="14"/>
    </row>
    <row r="536">
      <c r="A536" s="8"/>
      <c r="B536" s="8"/>
      <c r="C536" s="8"/>
      <c r="D536" s="8"/>
      <c r="E536" s="5"/>
      <c r="F536" s="12"/>
      <c r="G536" s="14"/>
    </row>
    <row r="537">
      <c r="A537" s="8"/>
      <c r="B537" s="8"/>
      <c r="C537" s="8"/>
      <c r="D537" s="8"/>
      <c r="E537" s="5"/>
      <c r="F537" s="12"/>
      <c r="G537" s="14"/>
    </row>
    <row r="538">
      <c r="A538" s="8"/>
      <c r="B538" s="8"/>
      <c r="C538" s="8"/>
      <c r="D538" s="8"/>
      <c r="E538" s="5"/>
      <c r="F538" s="12"/>
      <c r="G538" s="14"/>
    </row>
    <row r="539">
      <c r="A539" s="8"/>
      <c r="B539" s="8"/>
      <c r="C539" s="8"/>
      <c r="D539" s="8"/>
      <c r="E539" s="5"/>
      <c r="F539" s="12"/>
      <c r="G539" s="14"/>
    </row>
    <row r="540">
      <c r="A540" s="8"/>
      <c r="B540" s="8"/>
      <c r="C540" s="8"/>
      <c r="D540" s="8"/>
      <c r="E540" s="5"/>
      <c r="F540" s="12"/>
      <c r="G540" s="14"/>
    </row>
    <row r="541">
      <c r="A541" s="8"/>
      <c r="B541" s="8"/>
      <c r="C541" s="8"/>
      <c r="D541" s="8"/>
      <c r="E541" s="5"/>
      <c r="F541" s="12"/>
      <c r="G541" s="14"/>
    </row>
    <row r="542">
      <c r="A542" s="8"/>
      <c r="B542" s="8"/>
      <c r="C542" s="8"/>
      <c r="D542" s="8"/>
      <c r="E542" s="5"/>
      <c r="F542" s="12"/>
      <c r="G542" s="14"/>
    </row>
    <row r="543">
      <c r="A543" s="8"/>
      <c r="B543" s="8"/>
      <c r="C543" s="8"/>
      <c r="D543" s="8"/>
      <c r="E543" s="5"/>
      <c r="F543" s="12"/>
      <c r="G543" s="14"/>
    </row>
    <row r="544">
      <c r="A544" s="8"/>
      <c r="B544" s="8"/>
      <c r="C544" s="8"/>
      <c r="D544" s="8"/>
      <c r="E544" s="5"/>
      <c r="F544" s="12"/>
      <c r="G544" s="14"/>
    </row>
    <row r="545">
      <c r="A545" s="8"/>
      <c r="B545" s="8"/>
      <c r="C545" s="8"/>
      <c r="D545" s="8"/>
      <c r="E545" s="5"/>
      <c r="F545" s="12"/>
      <c r="G545" s="14"/>
    </row>
    <row r="546">
      <c r="A546" s="8"/>
      <c r="B546" s="8"/>
      <c r="C546" s="8"/>
      <c r="D546" s="8"/>
      <c r="E546" s="5"/>
      <c r="F546" s="12"/>
      <c r="G546" s="14"/>
    </row>
    <row r="547">
      <c r="A547" s="8"/>
      <c r="B547" s="8"/>
      <c r="C547" s="8"/>
      <c r="D547" s="8"/>
      <c r="E547" s="5"/>
      <c r="F547" s="12"/>
      <c r="G547" s="14"/>
    </row>
    <row r="548">
      <c r="A548" s="8"/>
      <c r="B548" s="8"/>
      <c r="C548" s="8"/>
      <c r="D548" s="8"/>
      <c r="E548" s="5"/>
      <c r="F548" s="12"/>
      <c r="G548" s="14"/>
    </row>
    <row r="549">
      <c r="A549" s="8"/>
      <c r="B549" s="8"/>
      <c r="C549" s="8"/>
      <c r="D549" s="8"/>
      <c r="E549" s="5"/>
      <c r="F549" s="12"/>
      <c r="G549" s="14"/>
    </row>
    <row r="550">
      <c r="A550" s="8"/>
      <c r="B550" s="8"/>
      <c r="C550" s="8"/>
      <c r="D550" s="8"/>
      <c r="E550" s="5"/>
      <c r="F550" s="12"/>
      <c r="G550" s="14"/>
    </row>
    <row r="551">
      <c r="A551" s="8"/>
      <c r="B551" s="8"/>
      <c r="C551" s="8"/>
      <c r="D551" s="8"/>
      <c r="E551" s="5"/>
      <c r="F551" s="12"/>
      <c r="G551" s="14"/>
    </row>
    <row r="552">
      <c r="A552" s="8"/>
      <c r="B552" s="8"/>
      <c r="C552" s="8"/>
      <c r="D552" s="8"/>
      <c r="E552" s="5"/>
      <c r="F552" s="12"/>
      <c r="G552" s="14"/>
    </row>
    <row r="553">
      <c r="A553" s="8"/>
      <c r="B553" s="8"/>
      <c r="C553" s="8"/>
      <c r="D553" s="8"/>
      <c r="E553" s="5"/>
      <c r="F553" s="12"/>
      <c r="G553" s="14"/>
    </row>
    <row r="554">
      <c r="A554" s="8"/>
      <c r="B554" s="8"/>
      <c r="C554" s="8"/>
      <c r="D554" s="8"/>
      <c r="E554" s="5"/>
      <c r="F554" s="12"/>
      <c r="G554" s="14"/>
    </row>
    <row r="555">
      <c r="A555" s="8"/>
      <c r="B555" s="8"/>
      <c r="C555" s="8"/>
      <c r="D555" s="8"/>
      <c r="E555" s="5"/>
      <c r="F555" s="12"/>
      <c r="G555" s="14"/>
    </row>
    <row r="556">
      <c r="A556" s="8"/>
      <c r="B556" s="8"/>
      <c r="C556" s="8"/>
      <c r="D556" s="8"/>
      <c r="E556" s="5"/>
      <c r="F556" s="12"/>
      <c r="G556" s="14"/>
    </row>
    <row r="557">
      <c r="A557" s="8"/>
      <c r="B557" s="8"/>
      <c r="C557" s="8"/>
      <c r="D557" s="8"/>
      <c r="E557" s="5"/>
      <c r="F557" s="12"/>
      <c r="G557" s="14"/>
    </row>
    <row r="558">
      <c r="A558" s="8"/>
      <c r="B558" s="8"/>
      <c r="C558" s="8"/>
      <c r="D558" s="8"/>
      <c r="E558" s="5"/>
      <c r="F558" s="12"/>
      <c r="G558" s="14"/>
    </row>
    <row r="559">
      <c r="A559" s="8"/>
      <c r="B559" s="8"/>
      <c r="C559" s="8"/>
      <c r="D559" s="8"/>
      <c r="E559" s="5"/>
      <c r="F559" s="12"/>
      <c r="G559" s="14"/>
    </row>
    <row r="560">
      <c r="A560" s="8"/>
      <c r="B560" s="8"/>
      <c r="C560" s="8"/>
      <c r="D560" s="8"/>
      <c r="E560" s="5"/>
      <c r="F560" s="12"/>
      <c r="G560" s="14"/>
    </row>
    <row r="561">
      <c r="A561" s="8"/>
      <c r="B561" s="8"/>
      <c r="C561" s="8"/>
      <c r="D561" s="8"/>
      <c r="E561" s="5"/>
      <c r="F561" s="12"/>
      <c r="G561" s="14"/>
    </row>
    <row r="562">
      <c r="A562" s="8"/>
      <c r="B562" s="8"/>
      <c r="C562" s="8"/>
      <c r="D562" s="8"/>
      <c r="E562" s="5"/>
      <c r="F562" s="12"/>
      <c r="G562" s="14"/>
    </row>
    <row r="563">
      <c r="A563" s="8"/>
      <c r="B563" s="8"/>
      <c r="C563" s="8"/>
      <c r="D563" s="8"/>
      <c r="E563" s="5"/>
      <c r="F563" s="12"/>
      <c r="G563" s="14"/>
    </row>
    <row r="564">
      <c r="A564" s="8"/>
      <c r="B564" s="8"/>
      <c r="C564" s="8"/>
      <c r="D564" s="8"/>
      <c r="E564" s="5"/>
      <c r="F564" s="12"/>
      <c r="G564" s="14"/>
    </row>
    <row r="565">
      <c r="A565" s="8"/>
      <c r="B565" s="8"/>
      <c r="C565" s="8"/>
      <c r="D565" s="8"/>
      <c r="E565" s="5"/>
      <c r="F565" s="12"/>
      <c r="G565" s="14"/>
    </row>
    <row r="566">
      <c r="A566" s="8"/>
      <c r="B566" s="8"/>
      <c r="C566" s="8"/>
      <c r="D566" s="8"/>
      <c r="E566" s="5"/>
      <c r="F566" s="12"/>
      <c r="G566" s="14"/>
    </row>
    <row r="567">
      <c r="A567" s="8"/>
      <c r="B567" s="8"/>
      <c r="C567" s="8"/>
      <c r="D567" s="8"/>
      <c r="E567" s="5"/>
      <c r="F567" s="12"/>
      <c r="G567" s="14"/>
    </row>
    <row r="568">
      <c r="A568" s="8"/>
      <c r="B568" s="8"/>
      <c r="C568" s="8"/>
      <c r="D568" s="8"/>
      <c r="E568" s="5"/>
      <c r="F568" s="12"/>
      <c r="G568" s="14"/>
    </row>
    <row r="569">
      <c r="A569" s="8"/>
      <c r="B569" s="8"/>
      <c r="C569" s="8"/>
      <c r="D569" s="8"/>
      <c r="E569" s="5"/>
      <c r="F569" s="12"/>
      <c r="G569" s="14"/>
    </row>
    <row r="570">
      <c r="A570" s="8"/>
      <c r="B570" s="8"/>
      <c r="C570" s="8"/>
      <c r="D570" s="8"/>
      <c r="E570" s="5"/>
      <c r="F570" s="12"/>
      <c r="G570" s="14"/>
    </row>
    <row r="571">
      <c r="A571" s="8"/>
      <c r="B571" s="8"/>
      <c r="C571" s="8"/>
      <c r="D571" s="8"/>
      <c r="E571" s="5"/>
      <c r="F571" s="12"/>
      <c r="G571" s="14"/>
    </row>
    <row r="572">
      <c r="A572" s="8"/>
      <c r="B572" s="8"/>
      <c r="C572" s="8"/>
      <c r="D572" s="8"/>
      <c r="E572" s="5"/>
      <c r="F572" s="12"/>
      <c r="G572" s="14"/>
    </row>
    <row r="573">
      <c r="A573" s="8"/>
      <c r="B573" s="8"/>
      <c r="C573" s="8"/>
      <c r="D573" s="8"/>
      <c r="E573" s="5"/>
      <c r="F573" s="12"/>
      <c r="G573" s="14"/>
    </row>
    <row r="574">
      <c r="A574" s="8"/>
      <c r="B574" s="8"/>
      <c r="C574" s="8"/>
      <c r="D574" s="8"/>
      <c r="E574" s="5"/>
      <c r="F574" s="12"/>
      <c r="G574" s="14"/>
    </row>
    <row r="575">
      <c r="A575" s="8"/>
      <c r="B575" s="8"/>
      <c r="C575" s="8"/>
      <c r="D575" s="8"/>
      <c r="E575" s="5"/>
      <c r="F575" s="12"/>
      <c r="G575" s="14"/>
    </row>
    <row r="576">
      <c r="A576" s="8"/>
      <c r="B576" s="8"/>
      <c r="C576" s="8"/>
      <c r="D576" s="8"/>
      <c r="E576" s="5"/>
      <c r="F576" s="12"/>
      <c r="G576" s="14"/>
    </row>
    <row r="577">
      <c r="A577" s="8"/>
      <c r="B577" s="8"/>
      <c r="C577" s="8"/>
      <c r="D577" s="8"/>
      <c r="E577" s="5"/>
      <c r="F577" s="12"/>
      <c r="G577" s="14"/>
    </row>
    <row r="578">
      <c r="A578" s="8"/>
      <c r="B578" s="8"/>
      <c r="C578" s="8"/>
      <c r="D578" s="8"/>
      <c r="E578" s="5"/>
      <c r="F578" s="12"/>
      <c r="G578" s="14"/>
    </row>
    <row r="579">
      <c r="A579" s="8"/>
      <c r="B579" s="8"/>
      <c r="C579" s="8"/>
      <c r="D579" s="8"/>
      <c r="E579" s="5"/>
      <c r="F579" s="12"/>
      <c r="G579" s="14"/>
    </row>
    <row r="580">
      <c r="A580" s="8"/>
      <c r="B580" s="8"/>
      <c r="C580" s="8"/>
      <c r="D580" s="8"/>
      <c r="E580" s="5"/>
      <c r="F580" s="12"/>
      <c r="G580" s="14"/>
    </row>
    <row r="581">
      <c r="A581" s="8"/>
      <c r="B581" s="8"/>
      <c r="C581" s="8"/>
      <c r="D581" s="8"/>
      <c r="E581" s="5"/>
      <c r="F581" s="12"/>
      <c r="G581" s="14"/>
    </row>
    <row r="582">
      <c r="A582" s="8"/>
      <c r="B582" s="8"/>
      <c r="C582" s="8"/>
      <c r="D582" s="8"/>
      <c r="E582" s="5"/>
      <c r="F582" s="12"/>
      <c r="G582" s="14"/>
    </row>
    <row r="583">
      <c r="A583" s="8"/>
      <c r="B583" s="8"/>
      <c r="C583" s="8"/>
      <c r="D583" s="8"/>
      <c r="E583" s="5"/>
      <c r="F583" s="12"/>
      <c r="G583" s="14"/>
    </row>
    <row r="584">
      <c r="A584" s="8"/>
      <c r="B584" s="8"/>
      <c r="C584" s="8"/>
      <c r="D584" s="8"/>
      <c r="E584" s="5"/>
      <c r="F584" s="12"/>
      <c r="G584" s="14"/>
    </row>
    <row r="585">
      <c r="A585" s="8"/>
      <c r="B585" s="8"/>
      <c r="C585" s="8"/>
      <c r="D585" s="8"/>
      <c r="E585" s="5"/>
      <c r="F585" s="12"/>
      <c r="G585" s="14"/>
    </row>
    <row r="586">
      <c r="A586" s="8"/>
      <c r="B586" s="8"/>
      <c r="C586" s="8"/>
      <c r="D586" s="8"/>
      <c r="E586" s="5"/>
      <c r="F586" s="12"/>
      <c r="G586" s="14"/>
    </row>
    <row r="587">
      <c r="A587" s="8"/>
      <c r="B587" s="8"/>
      <c r="C587" s="8"/>
      <c r="D587" s="8"/>
      <c r="E587" s="5"/>
      <c r="F587" s="12"/>
      <c r="G587" s="14"/>
    </row>
    <row r="588">
      <c r="A588" s="8"/>
      <c r="B588" s="8"/>
      <c r="C588" s="8"/>
      <c r="D588" s="8"/>
      <c r="E588" s="5"/>
      <c r="F588" s="12"/>
      <c r="G588" s="14"/>
    </row>
    <row r="589">
      <c r="A589" s="8"/>
      <c r="B589" s="8"/>
      <c r="C589" s="8"/>
      <c r="D589" s="8"/>
      <c r="E589" s="5"/>
      <c r="F589" s="12"/>
      <c r="G589" s="14"/>
    </row>
    <row r="590">
      <c r="A590" s="8"/>
      <c r="B590" s="8"/>
      <c r="C590" s="8"/>
      <c r="D590" s="8"/>
      <c r="E590" s="5"/>
      <c r="F590" s="12"/>
      <c r="G590" s="14"/>
    </row>
    <row r="591">
      <c r="A591" s="8"/>
      <c r="B591" s="8"/>
      <c r="C591" s="8"/>
      <c r="D591" s="8"/>
      <c r="E591" s="5"/>
      <c r="F591" s="12"/>
      <c r="G591" s="14"/>
    </row>
    <row r="592">
      <c r="A592" s="8"/>
      <c r="B592" s="8"/>
      <c r="C592" s="8"/>
      <c r="D592" s="8"/>
      <c r="E592" s="5"/>
      <c r="F592" s="12"/>
      <c r="G592" s="14"/>
    </row>
    <row r="593">
      <c r="A593" s="8"/>
      <c r="B593" s="8"/>
      <c r="C593" s="8"/>
      <c r="D593" s="8"/>
      <c r="E593" s="5"/>
      <c r="F593" s="12"/>
      <c r="G593" s="14"/>
    </row>
    <row r="594">
      <c r="A594" s="8"/>
      <c r="B594" s="8"/>
      <c r="C594" s="8"/>
      <c r="D594" s="8"/>
      <c r="E594" s="5"/>
      <c r="F594" s="12"/>
      <c r="G594" s="14"/>
    </row>
    <row r="595">
      <c r="A595" s="8"/>
      <c r="B595" s="8"/>
      <c r="C595" s="8"/>
      <c r="D595" s="8"/>
      <c r="E595" s="5"/>
      <c r="F595" s="12"/>
      <c r="G595" s="14"/>
    </row>
    <row r="596">
      <c r="A596" s="8"/>
      <c r="B596" s="8"/>
      <c r="C596" s="8"/>
      <c r="D596" s="8"/>
      <c r="E596" s="5"/>
      <c r="F596" s="12"/>
      <c r="G596" s="14"/>
    </row>
    <row r="597">
      <c r="A597" s="8"/>
      <c r="B597" s="8"/>
      <c r="C597" s="8"/>
      <c r="D597" s="8"/>
      <c r="E597" s="5"/>
      <c r="F597" s="12"/>
      <c r="G597" s="14"/>
    </row>
    <row r="598">
      <c r="A598" s="8"/>
      <c r="B598" s="8"/>
      <c r="C598" s="8"/>
      <c r="D598" s="8"/>
      <c r="E598" s="5"/>
      <c r="F598" s="12"/>
      <c r="G598" s="14"/>
    </row>
    <row r="599">
      <c r="A599" s="8"/>
      <c r="B599" s="8"/>
      <c r="C599" s="8"/>
      <c r="D599" s="8"/>
      <c r="E599" s="5"/>
      <c r="F599" s="12"/>
      <c r="G599" s="14"/>
    </row>
    <row r="600">
      <c r="A600" s="8"/>
      <c r="B600" s="8"/>
      <c r="C600" s="8"/>
      <c r="D600" s="8"/>
      <c r="E600" s="5"/>
      <c r="F600" s="12"/>
      <c r="G600" s="14"/>
    </row>
    <row r="601">
      <c r="A601" s="8"/>
      <c r="B601" s="8"/>
      <c r="C601" s="8"/>
      <c r="D601" s="8"/>
      <c r="E601" s="5"/>
      <c r="F601" s="12"/>
      <c r="G601" s="14"/>
    </row>
    <row r="602">
      <c r="A602" s="8"/>
      <c r="B602" s="8"/>
      <c r="C602" s="8"/>
      <c r="D602" s="8"/>
      <c r="E602" s="5"/>
      <c r="F602" s="12"/>
      <c r="G602" s="14"/>
    </row>
    <row r="603">
      <c r="A603" s="8"/>
      <c r="B603" s="8"/>
      <c r="C603" s="8"/>
      <c r="D603" s="8"/>
      <c r="E603" s="5"/>
      <c r="F603" s="12"/>
      <c r="G603" s="14"/>
    </row>
    <row r="604">
      <c r="A604" s="8"/>
      <c r="B604" s="8"/>
      <c r="C604" s="8"/>
      <c r="D604" s="8"/>
      <c r="E604" s="5"/>
      <c r="F604" s="12"/>
      <c r="G604" s="14"/>
    </row>
    <row r="605">
      <c r="A605" s="8"/>
      <c r="B605" s="8"/>
      <c r="C605" s="8"/>
      <c r="D605" s="8"/>
      <c r="E605" s="5"/>
      <c r="F605" s="12"/>
      <c r="G605" s="14"/>
    </row>
    <row r="606">
      <c r="A606" s="8"/>
      <c r="B606" s="8"/>
      <c r="C606" s="8"/>
      <c r="D606" s="8"/>
      <c r="E606" s="5"/>
      <c r="F606" s="12"/>
      <c r="G606" s="14"/>
    </row>
    <row r="607">
      <c r="A607" s="8"/>
      <c r="B607" s="8"/>
      <c r="C607" s="8"/>
      <c r="D607" s="8"/>
      <c r="E607" s="5"/>
      <c r="F607" s="12"/>
      <c r="G607" s="14"/>
    </row>
    <row r="608">
      <c r="A608" s="8"/>
      <c r="B608" s="8"/>
      <c r="C608" s="8"/>
      <c r="D608" s="8"/>
      <c r="E608" s="5"/>
      <c r="F608" s="12"/>
      <c r="G608" s="14"/>
    </row>
    <row r="609">
      <c r="A609" s="8"/>
      <c r="B609" s="8"/>
      <c r="C609" s="8"/>
      <c r="D609" s="8"/>
      <c r="E609" s="5"/>
      <c r="F609" s="12"/>
      <c r="G609" s="14"/>
    </row>
    <row r="610">
      <c r="A610" s="8"/>
      <c r="B610" s="8"/>
      <c r="C610" s="8"/>
      <c r="D610" s="8"/>
      <c r="E610" s="5"/>
      <c r="F610" s="12"/>
      <c r="G610" s="14"/>
    </row>
    <row r="611">
      <c r="A611" s="8"/>
      <c r="B611" s="8"/>
      <c r="C611" s="8"/>
      <c r="D611" s="8"/>
      <c r="E611" s="5"/>
      <c r="F611" s="12"/>
      <c r="G611" s="14"/>
    </row>
    <row r="612">
      <c r="A612" s="8"/>
      <c r="B612" s="8"/>
      <c r="C612" s="8"/>
      <c r="D612" s="8"/>
      <c r="E612" s="5"/>
      <c r="F612" s="12"/>
      <c r="G612" s="14"/>
    </row>
    <row r="613">
      <c r="A613" s="8"/>
      <c r="B613" s="8"/>
      <c r="C613" s="8"/>
      <c r="D613" s="8"/>
      <c r="E613" s="5"/>
      <c r="F613" s="12"/>
      <c r="G613" s="14"/>
    </row>
    <row r="614">
      <c r="A614" s="8"/>
      <c r="B614" s="8"/>
      <c r="C614" s="8"/>
      <c r="D614" s="8"/>
      <c r="E614" s="5"/>
      <c r="F614" s="12"/>
      <c r="G614" s="14"/>
    </row>
    <row r="615">
      <c r="A615" s="8"/>
      <c r="B615" s="8"/>
      <c r="C615" s="8"/>
      <c r="D615" s="8"/>
      <c r="E615" s="5"/>
      <c r="F615" s="12"/>
      <c r="G615" s="14"/>
    </row>
    <row r="616">
      <c r="A616" s="8"/>
      <c r="B616" s="8"/>
      <c r="C616" s="8"/>
      <c r="D616" s="8"/>
      <c r="E616" s="5"/>
      <c r="F616" s="12"/>
      <c r="G616" s="14"/>
    </row>
    <row r="617">
      <c r="A617" s="8"/>
      <c r="B617" s="8"/>
      <c r="C617" s="8"/>
      <c r="D617" s="8"/>
      <c r="E617" s="5"/>
      <c r="F617" s="12"/>
      <c r="G617" s="14"/>
    </row>
    <row r="618">
      <c r="A618" s="8"/>
      <c r="B618" s="8"/>
      <c r="C618" s="8"/>
      <c r="D618" s="8"/>
      <c r="E618" s="5"/>
      <c r="F618" s="12"/>
      <c r="G618" s="14"/>
    </row>
    <row r="619">
      <c r="A619" s="8"/>
      <c r="B619" s="8"/>
      <c r="C619" s="8"/>
      <c r="D619" s="8"/>
      <c r="E619" s="5"/>
      <c r="F619" s="12"/>
      <c r="G619" s="14"/>
    </row>
    <row r="620">
      <c r="A620" s="8"/>
      <c r="B620" s="8"/>
      <c r="C620" s="8"/>
      <c r="D620" s="8"/>
      <c r="E620" s="5"/>
      <c r="F620" s="12"/>
      <c r="G620" s="14"/>
    </row>
    <row r="621">
      <c r="A621" s="8"/>
      <c r="B621" s="8"/>
      <c r="C621" s="8"/>
      <c r="D621" s="8"/>
      <c r="E621" s="5"/>
      <c r="F621" s="12"/>
      <c r="G621" s="14"/>
    </row>
    <row r="622">
      <c r="A622" s="8"/>
      <c r="B622" s="8"/>
      <c r="C622" s="8"/>
      <c r="D622" s="8"/>
      <c r="E622" s="5"/>
      <c r="F622" s="12"/>
      <c r="G622" s="14"/>
    </row>
    <row r="623">
      <c r="A623" s="8"/>
      <c r="B623" s="8"/>
      <c r="C623" s="8"/>
      <c r="D623" s="8"/>
      <c r="E623" s="5"/>
      <c r="F623" s="12"/>
      <c r="G623" s="14"/>
    </row>
    <row r="624">
      <c r="A624" s="8"/>
      <c r="B624" s="8"/>
      <c r="C624" s="8"/>
      <c r="D624" s="8"/>
      <c r="E624" s="5"/>
      <c r="F624" s="12"/>
      <c r="G624" s="14"/>
    </row>
    <row r="625">
      <c r="A625" s="8"/>
      <c r="B625" s="8"/>
      <c r="C625" s="8"/>
      <c r="D625" s="8"/>
      <c r="E625" s="5"/>
      <c r="F625" s="12"/>
      <c r="G625" s="14"/>
    </row>
    <row r="626">
      <c r="A626" s="8"/>
      <c r="B626" s="8"/>
      <c r="C626" s="8"/>
      <c r="D626" s="8"/>
      <c r="E626" s="5"/>
      <c r="F626" s="12"/>
      <c r="G626" s="14"/>
    </row>
    <row r="627">
      <c r="A627" s="8"/>
      <c r="B627" s="8"/>
      <c r="C627" s="8"/>
      <c r="D627" s="8"/>
      <c r="E627" s="5"/>
      <c r="F627" s="12"/>
      <c r="G627" s="14"/>
    </row>
    <row r="628">
      <c r="A628" s="8"/>
      <c r="B628" s="8"/>
      <c r="C628" s="8"/>
      <c r="D628" s="8"/>
      <c r="E628" s="5"/>
      <c r="F628" s="12"/>
      <c r="G628" s="14"/>
    </row>
    <row r="629">
      <c r="A629" s="8"/>
      <c r="B629" s="8"/>
      <c r="C629" s="8"/>
      <c r="D629" s="8"/>
      <c r="E629" s="5"/>
      <c r="F629" s="12"/>
      <c r="G629" s="14"/>
    </row>
    <row r="630">
      <c r="A630" s="8"/>
      <c r="B630" s="8"/>
      <c r="C630" s="8"/>
      <c r="D630" s="8"/>
      <c r="E630" s="5"/>
      <c r="F630" s="12"/>
      <c r="G630" s="14"/>
    </row>
    <row r="631">
      <c r="A631" s="8"/>
      <c r="B631" s="8"/>
      <c r="C631" s="8"/>
      <c r="D631" s="8"/>
      <c r="E631" s="5"/>
      <c r="F631" s="12"/>
      <c r="G631" s="14"/>
    </row>
    <row r="632">
      <c r="A632" s="8"/>
      <c r="B632" s="8"/>
      <c r="C632" s="8"/>
      <c r="D632" s="8"/>
      <c r="E632" s="5"/>
      <c r="F632" s="12"/>
      <c r="G632" s="14"/>
    </row>
    <row r="633">
      <c r="A633" s="8"/>
      <c r="B633" s="8"/>
      <c r="C633" s="8"/>
      <c r="D633" s="8"/>
      <c r="E633" s="5"/>
      <c r="F633" s="12"/>
      <c r="G633" s="14"/>
    </row>
    <row r="634">
      <c r="A634" s="8"/>
      <c r="B634" s="8"/>
      <c r="C634" s="8"/>
      <c r="D634" s="8"/>
      <c r="E634" s="5"/>
      <c r="F634" s="12"/>
      <c r="G634" s="14"/>
    </row>
    <row r="635">
      <c r="A635" s="8"/>
      <c r="B635" s="8"/>
      <c r="C635" s="8"/>
      <c r="D635" s="8"/>
      <c r="E635" s="5"/>
      <c r="F635" s="12"/>
      <c r="G635" s="14"/>
    </row>
    <row r="636">
      <c r="A636" s="8"/>
      <c r="B636" s="8"/>
      <c r="C636" s="8"/>
      <c r="D636" s="8"/>
      <c r="E636" s="5"/>
      <c r="F636" s="12"/>
      <c r="G636" s="14"/>
    </row>
    <row r="637">
      <c r="A637" s="8"/>
      <c r="B637" s="8"/>
      <c r="C637" s="8"/>
      <c r="D637" s="8"/>
      <c r="E637" s="5"/>
      <c r="F637" s="12"/>
      <c r="G637" s="14"/>
    </row>
    <row r="638">
      <c r="A638" s="8"/>
      <c r="B638" s="8"/>
      <c r="C638" s="8"/>
      <c r="D638" s="8"/>
      <c r="E638" s="5"/>
      <c r="F638" s="12"/>
      <c r="G638" s="14"/>
    </row>
    <row r="639">
      <c r="A639" s="8"/>
      <c r="B639" s="8"/>
      <c r="C639" s="8"/>
      <c r="D639" s="8"/>
      <c r="E639" s="5"/>
      <c r="F639" s="12"/>
      <c r="G639" s="14"/>
    </row>
    <row r="640">
      <c r="A640" s="8"/>
      <c r="B640" s="8"/>
      <c r="C640" s="8"/>
      <c r="D640" s="8"/>
      <c r="E640" s="5"/>
      <c r="F640" s="12"/>
      <c r="G640" s="14"/>
    </row>
    <row r="641">
      <c r="A641" s="8"/>
      <c r="B641" s="8"/>
      <c r="C641" s="8"/>
      <c r="D641" s="8"/>
      <c r="E641" s="5"/>
      <c r="F641" s="12"/>
      <c r="G641" s="14"/>
    </row>
    <row r="642">
      <c r="A642" s="8"/>
      <c r="B642" s="8"/>
      <c r="C642" s="8"/>
      <c r="D642" s="8"/>
      <c r="E642" s="5"/>
      <c r="F642" s="12"/>
      <c r="G642" s="14"/>
    </row>
    <row r="643">
      <c r="A643" s="8"/>
      <c r="B643" s="8"/>
      <c r="C643" s="8"/>
      <c r="D643" s="8"/>
      <c r="E643" s="5"/>
      <c r="F643" s="12"/>
      <c r="G643" s="14"/>
    </row>
    <row r="644">
      <c r="A644" s="8"/>
      <c r="B644" s="8"/>
      <c r="C644" s="8"/>
      <c r="D644" s="8"/>
      <c r="E644" s="5"/>
      <c r="F644" s="12"/>
      <c r="G644" s="14"/>
    </row>
    <row r="645">
      <c r="A645" s="8"/>
      <c r="B645" s="8"/>
      <c r="C645" s="8"/>
      <c r="D645" s="8"/>
      <c r="E645" s="5"/>
      <c r="F645" s="12"/>
      <c r="G645" s="14"/>
    </row>
    <row r="646">
      <c r="A646" s="8"/>
      <c r="B646" s="8"/>
      <c r="C646" s="8"/>
      <c r="D646" s="8"/>
      <c r="E646" s="5"/>
      <c r="F646" s="12"/>
      <c r="G646" s="14"/>
    </row>
    <row r="647">
      <c r="A647" s="8"/>
      <c r="B647" s="8"/>
      <c r="C647" s="8"/>
      <c r="D647" s="8"/>
      <c r="E647" s="5"/>
      <c r="F647" s="12"/>
      <c r="G647" s="14"/>
    </row>
    <row r="648">
      <c r="A648" s="8"/>
      <c r="B648" s="8"/>
      <c r="C648" s="8"/>
      <c r="D648" s="8"/>
      <c r="E648" s="5"/>
      <c r="F648" s="12"/>
      <c r="G648" s="14"/>
    </row>
    <row r="649">
      <c r="A649" s="8"/>
      <c r="B649" s="8"/>
      <c r="C649" s="8"/>
      <c r="D649" s="8"/>
      <c r="E649" s="5"/>
      <c r="F649" s="12"/>
      <c r="G649" s="14"/>
    </row>
    <row r="650">
      <c r="A650" s="8"/>
      <c r="B650" s="8"/>
      <c r="C650" s="8"/>
      <c r="D650" s="8"/>
      <c r="E650" s="5"/>
      <c r="F650" s="12"/>
      <c r="G650" s="14"/>
    </row>
    <row r="651">
      <c r="A651" s="8"/>
      <c r="B651" s="8"/>
      <c r="C651" s="8"/>
      <c r="D651" s="8"/>
      <c r="E651" s="5"/>
      <c r="F651" s="12"/>
      <c r="G651" s="14"/>
    </row>
    <row r="652">
      <c r="A652" s="8"/>
      <c r="B652" s="8"/>
      <c r="C652" s="8"/>
      <c r="D652" s="8"/>
      <c r="E652" s="5"/>
      <c r="F652" s="12"/>
      <c r="G652" s="14"/>
    </row>
    <row r="653">
      <c r="A653" s="8"/>
      <c r="B653" s="8"/>
      <c r="C653" s="8"/>
      <c r="D653" s="8"/>
      <c r="E653" s="5"/>
      <c r="F653" s="12"/>
      <c r="G653" s="14"/>
    </row>
    <row r="654">
      <c r="A654" s="8"/>
      <c r="B654" s="8"/>
      <c r="C654" s="8"/>
      <c r="D654" s="8"/>
      <c r="E654" s="5"/>
      <c r="F654" s="12"/>
      <c r="G654" s="14"/>
    </row>
    <row r="655">
      <c r="A655" s="8"/>
      <c r="B655" s="8"/>
      <c r="C655" s="8"/>
      <c r="D655" s="8"/>
      <c r="E655" s="5"/>
      <c r="F655" s="12"/>
      <c r="G655" s="14"/>
    </row>
    <row r="656">
      <c r="A656" s="8"/>
      <c r="B656" s="8"/>
      <c r="C656" s="8"/>
      <c r="D656" s="8"/>
      <c r="E656" s="5"/>
      <c r="F656" s="12"/>
      <c r="G656" s="14"/>
    </row>
    <row r="657">
      <c r="A657" s="8"/>
      <c r="B657" s="8"/>
      <c r="C657" s="8"/>
      <c r="D657" s="8"/>
      <c r="E657" s="5"/>
      <c r="F657" s="12"/>
      <c r="G657" s="14"/>
    </row>
    <row r="658">
      <c r="A658" s="8"/>
      <c r="B658" s="8"/>
      <c r="C658" s="8"/>
      <c r="D658" s="8"/>
      <c r="E658" s="5"/>
      <c r="F658" s="12"/>
      <c r="G658" s="14"/>
    </row>
    <row r="659">
      <c r="A659" s="8"/>
      <c r="B659" s="8"/>
      <c r="C659" s="8"/>
      <c r="D659" s="8"/>
      <c r="E659" s="5"/>
      <c r="F659" s="12"/>
      <c r="G659" s="14"/>
    </row>
    <row r="660">
      <c r="A660" s="8"/>
      <c r="B660" s="8"/>
      <c r="C660" s="8"/>
      <c r="D660" s="8"/>
      <c r="E660" s="5"/>
      <c r="F660" s="12"/>
      <c r="G660" s="14"/>
    </row>
    <row r="661">
      <c r="A661" s="8"/>
      <c r="B661" s="8"/>
      <c r="C661" s="8"/>
      <c r="D661" s="8"/>
      <c r="E661" s="5"/>
      <c r="F661" s="12"/>
      <c r="G661" s="14"/>
    </row>
    <row r="662">
      <c r="A662" s="8"/>
      <c r="B662" s="8"/>
      <c r="C662" s="8"/>
      <c r="D662" s="8"/>
      <c r="E662" s="5"/>
      <c r="F662" s="12"/>
      <c r="G662" s="14"/>
    </row>
    <row r="663">
      <c r="A663" s="8"/>
      <c r="B663" s="8"/>
      <c r="C663" s="8"/>
      <c r="D663" s="8"/>
      <c r="E663" s="5"/>
      <c r="F663" s="12"/>
      <c r="G663" s="14"/>
    </row>
    <row r="664">
      <c r="A664" s="8"/>
      <c r="B664" s="8"/>
      <c r="C664" s="8"/>
      <c r="D664" s="8"/>
      <c r="E664" s="5"/>
      <c r="F664" s="12"/>
      <c r="G664" s="14"/>
    </row>
    <row r="665">
      <c r="A665" s="8"/>
      <c r="B665" s="8"/>
      <c r="C665" s="8"/>
      <c r="D665" s="8"/>
      <c r="E665" s="5"/>
      <c r="F665" s="12"/>
      <c r="G665" s="14"/>
    </row>
    <row r="666">
      <c r="A666" s="8"/>
      <c r="B666" s="8"/>
      <c r="C666" s="8"/>
      <c r="D666" s="8"/>
      <c r="E666" s="5"/>
      <c r="F666" s="12"/>
      <c r="G666" s="14"/>
    </row>
    <row r="667">
      <c r="A667" s="8"/>
      <c r="B667" s="8"/>
      <c r="C667" s="8"/>
      <c r="D667" s="8"/>
      <c r="E667" s="5"/>
      <c r="F667" s="12"/>
      <c r="G667" s="14"/>
    </row>
    <row r="668">
      <c r="A668" s="8"/>
      <c r="B668" s="8"/>
      <c r="C668" s="8"/>
      <c r="D668" s="8"/>
      <c r="E668" s="5"/>
      <c r="F668" s="12"/>
      <c r="G668" s="14"/>
    </row>
    <row r="669">
      <c r="A669" s="8"/>
      <c r="B669" s="8"/>
      <c r="C669" s="8"/>
      <c r="D669" s="8"/>
      <c r="E669" s="5"/>
      <c r="F669" s="12"/>
      <c r="G669" s="14"/>
    </row>
    <row r="670">
      <c r="A670" s="8"/>
      <c r="B670" s="8"/>
      <c r="C670" s="8"/>
      <c r="D670" s="8"/>
      <c r="E670" s="5"/>
      <c r="F670" s="12"/>
      <c r="G670" s="14"/>
    </row>
    <row r="671">
      <c r="A671" s="8"/>
      <c r="B671" s="8"/>
      <c r="C671" s="8"/>
      <c r="D671" s="8"/>
      <c r="E671" s="5"/>
      <c r="F671" s="12"/>
      <c r="G671" s="14"/>
    </row>
    <row r="672">
      <c r="A672" s="8"/>
      <c r="B672" s="8"/>
      <c r="C672" s="8"/>
      <c r="D672" s="8"/>
      <c r="E672" s="5"/>
      <c r="F672" s="12"/>
      <c r="G672" s="14"/>
    </row>
    <row r="673">
      <c r="A673" s="8"/>
      <c r="B673" s="8"/>
      <c r="C673" s="8"/>
      <c r="D673" s="8"/>
      <c r="E673" s="5"/>
      <c r="F673" s="12"/>
      <c r="G673" s="14"/>
    </row>
    <row r="674">
      <c r="A674" s="8"/>
      <c r="B674" s="8"/>
      <c r="C674" s="8"/>
      <c r="D674" s="8"/>
      <c r="E674" s="5"/>
      <c r="F674" s="12"/>
      <c r="G674" s="14"/>
    </row>
    <row r="675">
      <c r="A675" s="8"/>
      <c r="B675" s="8"/>
      <c r="C675" s="8"/>
      <c r="D675" s="8"/>
      <c r="E675" s="5"/>
      <c r="F675" s="12"/>
      <c r="G675" s="14"/>
    </row>
    <row r="676">
      <c r="A676" s="8"/>
      <c r="B676" s="8"/>
      <c r="C676" s="8"/>
      <c r="D676" s="8"/>
      <c r="E676" s="5"/>
      <c r="F676" s="12"/>
      <c r="G676" s="14"/>
    </row>
    <row r="677">
      <c r="A677" s="8"/>
      <c r="B677" s="8"/>
      <c r="C677" s="8"/>
      <c r="D677" s="8"/>
      <c r="E677" s="5"/>
      <c r="F677" s="12"/>
      <c r="G677" s="14"/>
    </row>
    <row r="678">
      <c r="A678" s="8"/>
      <c r="B678" s="8"/>
      <c r="C678" s="8"/>
      <c r="D678" s="8"/>
      <c r="E678" s="5"/>
      <c r="F678" s="12"/>
      <c r="G678" s="14"/>
    </row>
    <row r="679">
      <c r="A679" s="8"/>
      <c r="B679" s="8"/>
      <c r="C679" s="8"/>
      <c r="D679" s="8"/>
      <c r="E679" s="5"/>
      <c r="F679" s="12"/>
      <c r="G679" s="14"/>
    </row>
    <row r="680">
      <c r="A680" s="8"/>
      <c r="B680" s="8"/>
      <c r="C680" s="8"/>
      <c r="D680" s="8"/>
      <c r="E680" s="5"/>
      <c r="F680" s="12"/>
      <c r="G680" s="14"/>
    </row>
    <row r="681">
      <c r="A681" s="8"/>
      <c r="B681" s="8"/>
      <c r="C681" s="8"/>
      <c r="D681" s="8"/>
      <c r="E681" s="5"/>
      <c r="F681" s="12"/>
      <c r="G681" s="14"/>
    </row>
    <row r="682">
      <c r="A682" s="8"/>
      <c r="B682" s="8"/>
      <c r="C682" s="8"/>
      <c r="D682" s="8"/>
      <c r="E682" s="5"/>
      <c r="F682" s="12"/>
      <c r="G682" s="14"/>
    </row>
    <row r="683">
      <c r="A683" s="8"/>
      <c r="B683" s="8"/>
      <c r="C683" s="8"/>
      <c r="D683" s="8"/>
      <c r="E683" s="5"/>
      <c r="F683" s="12"/>
      <c r="G683" s="14"/>
    </row>
    <row r="684">
      <c r="A684" s="8"/>
      <c r="B684" s="8"/>
      <c r="C684" s="8"/>
      <c r="D684" s="8"/>
      <c r="E684" s="5"/>
      <c r="F684" s="12"/>
      <c r="G684" s="14"/>
    </row>
    <row r="685">
      <c r="A685" s="8"/>
      <c r="B685" s="8"/>
      <c r="C685" s="8"/>
      <c r="D685" s="8"/>
      <c r="E685" s="5"/>
      <c r="F685" s="12"/>
      <c r="G685" s="14"/>
    </row>
    <row r="686">
      <c r="A686" s="8"/>
      <c r="B686" s="8"/>
      <c r="C686" s="8"/>
      <c r="D686" s="8"/>
      <c r="E686" s="5"/>
      <c r="F686" s="12"/>
      <c r="G686" s="14"/>
    </row>
    <row r="687">
      <c r="A687" s="8"/>
      <c r="B687" s="8"/>
      <c r="C687" s="8"/>
      <c r="D687" s="8"/>
      <c r="E687" s="5"/>
      <c r="F687" s="12"/>
      <c r="G687" s="14"/>
    </row>
    <row r="688">
      <c r="A688" s="8"/>
      <c r="B688" s="8"/>
      <c r="C688" s="8"/>
      <c r="D688" s="8"/>
      <c r="E688" s="5"/>
      <c r="F688" s="12"/>
      <c r="G688" s="14"/>
    </row>
    <row r="689">
      <c r="A689" s="8"/>
      <c r="B689" s="8"/>
      <c r="C689" s="8"/>
      <c r="D689" s="8"/>
      <c r="E689" s="5"/>
      <c r="F689" s="12"/>
      <c r="G689" s="14"/>
    </row>
    <row r="690">
      <c r="A690" s="8"/>
      <c r="B690" s="8"/>
      <c r="C690" s="8"/>
      <c r="D690" s="8"/>
      <c r="E690" s="5"/>
      <c r="F690" s="12"/>
      <c r="G690" s="14"/>
    </row>
    <row r="691">
      <c r="A691" s="8"/>
      <c r="B691" s="8"/>
      <c r="C691" s="8"/>
      <c r="D691" s="8"/>
      <c r="E691" s="5"/>
      <c r="F691" s="12"/>
      <c r="G691" s="14"/>
    </row>
    <row r="692">
      <c r="A692" s="8"/>
      <c r="B692" s="8"/>
      <c r="C692" s="8"/>
      <c r="D692" s="8"/>
      <c r="E692" s="5"/>
      <c r="F692" s="12"/>
      <c r="G692" s="14"/>
    </row>
    <row r="693">
      <c r="A693" s="8"/>
      <c r="B693" s="8"/>
      <c r="C693" s="8"/>
      <c r="D693" s="8"/>
      <c r="E693" s="5"/>
      <c r="F693" s="12"/>
      <c r="G693" s="14"/>
    </row>
    <row r="694">
      <c r="A694" s="8"/>
      <c r="B694" s="8"/>
      <c r="C694" s="8"/>
      <c r="D694" s="8"/>
      <c r="E694" s="5"/>
      <c r="F694" s="12"/>
      <c r="G694" s="14"/>
    </row>
    <row r="695">
      <c r="A695" s="8"/>
      <c r="B695" s="8"/>
      <c r="C695" s="8"/>
      <c r="D695" s="8"/>
      <c r="E695" s="5"/>
      <c r="F695" s="12"/>
      <c r="G695" s="14"/>
    </row>
    <row r="696">
      <c r="A696" s="8"/>
      <c r="B696" s="8"/>
      <c r="C696" s="8"/>
      <c r="D696" s="8"/>
      <c r="E696" s="5"/>
      <c r="F696" s="12"/>
      <c r="G696" s="14"/>
    </row>
    <row r="697">
      <c r="A697" s="8"/>
      <c r="B697" s="8"/>
      <c r="C697" s="8"/>
      <c r="D697" s="8"/>
      <c r="E697" s="5"/>
      <c r="F697" s="12"/>
      <c r="G697" s="14"/>
    </row>
    <row r="698">
      <c r="A698" s="8"/>
      <c r="B698" s="8"/>
      <c r="C698" s="8"/>
      <c r="D698" s="8"/>
      <c r="E698" s="5"/>
      <c r="F698" s="12"/>
      <c r="G698" s="14"/>
    </row>
    <row r="699">
      <c r="A699" s="8"/>
      <c r="B699" s="8"/>
      <c r="C699" s="8"/>
      <c r="D699" s="8"/>
      <c r="E699" s="5"/>
      <c r="F699" s="12"/>
      <c r="G699" s="14"/>
    </row>
    <row r="700">
      <c r="A700" s="8"/>
      <c r="B700" s="8"/>
      <c r="C700" s="8"/>
      <c r="D700" s="8"/>
      <c r="E700" s="5"/>
      <c r="F700" s="12"/>
      <c r="G700" s="14"/>
    </row>
    <row r="701">
      <c r="A701" s="8"/>
      <c r="B701" s="8"/>
      <c r="C701" s="8"/>
      <c r="D701" s="8"/>
      <c r="E701" s="5"/>
      <c r="F701" s="12"/>
      <c r="G701" s="14"/>
    </row>
    <row r="702">
      <c r="A702" s="8"/>
      <c r="B702" s="8"/>
      <c r="C702" s="8"/>
      <c r="D702" s="8"/>
      <c r="E702" s="5"/>
      <c r="F702" s="12"/>
      <c r="G702" s="14"/>
    </row>
    <row r="703">
      <c r="A703" s="8"/>
      <c r="B703" s="8"/>
      <c r="C703" s="8"/>
      <c r="D703" s="8"/>
      <c r="E703" s="5"/>
      <c r="F703" s="12"/>
      <c r="G703" s="14"/>
    </row>
    <row r="704">
      <c r="A704" s="8"/>
      <c r="B704" s="8"/>
      <c r="C704" s="8"/>
      <c r="D704" s="8"/>
      <c r="E704" s="5"/>
      <c r="F704" s="12"/>
      <c r="G704" s="14"/>
    </row>
    <row r="705">
      <c r="A705" s="8"/>
      <c r="B705" s="8"/>
      <c r="C705" s="8"/>
      <c r="D705" s="8"/>
      <c r="E705" s="5"/>
      <c r="F705" s="12"/>
      <c r="G705" s="14"/>
    </row>
    <row r="706">
      <c r="A706" s="8"/>
      <c r="B706" s="8"/>
      <c r="C706" s="8"/>
      <c r="D706" s="8"/>
      <c r="E706" s="5"/>
      <c r="F706" s="12"/>
      <c r="G706" s="14"/>
    </row>
    <row r="707">
      <c r="A707" s="8"/>
      <c r="B707" s="8"/>
      <c r="C707" s="8"/>
      <c r="D707" s="8"/>
      <c r="E707" s="5"/>
      <c r="F707" s="12"/>
      <c r="G707" s="14"/>
    </row>
    <row r="708">
      <c r="A708" s="8"/>
      <c r="B708" s="8"/>
      <c r="C708" s="8"/>
      <c r="D708" s="8"/>
      <c r="E708" s="5"/>
      <c r="F708" s="12"/>
      <c r="G708" s="14"/>
    </row>
    <row r="709">
      <c r="A709" s="8"/>
      <c r="B709" s="8"/>
      <c r="C709" s="8"/>
      <c r="D709" s="8"/>
      <c r="E709" s="5"/>
      <c r="F709" s="12"/>
      <c r="G709" s="14"/>
    </row>
    <row r="710">
      <c r="A710" s="8"/>
      <c r="B710" s="8"/>
      <c r="C710" s="8"/>
      <c r="D710" s="8"/>
      <c r="E710" s="5"/>
      <c r="F710" s="12"/>
      <c r="G710" s="14"/>
    </row>
    <row r="711">
      <c r="A711" s="8"/>
      <c r="B711" s="8"/>
      <c r="C711" s="8"/>
      <c r="D711" s="8"/>
      <c r="E711" s="5"/>
      <c r="F711" s="12"/>
      <c r="G711" s="14"/>
    </row>
    <row r="712">
      <c r="A712" s="8"/>
      <c r="B712" s="8"/>
      <c r="C712" s="8"/>
      <c r="D712" s="8"/>
      <c r="E712" s="5"/>
      <c r="F712" s="12"/>
      <c r="G712" s="14"/>
    </row>
    <row r="713">
      <c r="A713" s="8"/>
      <c r="B713" s="8"/>
      <c r="C713" s="8"/>
      <c r="D713" s="8"/>
      <c r="E713" s="5"/>
      <c r="F713" s="12"/>
      <c r="G713" s="14"/>
    </row>
    <row r="714">
      <c r="A714" s="8"/>
      <c r="B714" s="8"/>
      <c r="C714" s="8"/>
      <c r="D714" s="8"/>
      <c r="E714" s="5"/>
      <c r="F714" s="12"/>
      <c r="G714" s="14"/>
    </row>
    <row r="715">
      <c r="A715" s="8"/>
      <c r="B715" s="8"/>
      <c r="C715" s="8"/>
      <c r="D715" s="8"/>
      <c r="E715" s="5"/>
      <c r="F715" s="12"/>
      <c r="G715" s="14"/>
    </row>
    <row r="716">
      <c r="A716" s="8"/>
      <c r="B716" s="8"/>
      <c r="C716" s="8"/>
      <c r="D716" s="8"/>
      <c r="E716" s="5"/>
      <c r="F716" s="12"/>
      <c r="G716" s="14"/>
    </row>
    <row r="717">
      <c r="A717" s="8"/>
      <c r="B717" s="8"/>
      <c r="C717" s="8"/>
      <c r="D717" s="8"/>
      <c r="E717" s="5"/>
      <c r="F717" s="12"/>
      <c r="G717" s="14"/>
    </row>
    <row r="718">
      <c r="A718" s="8"/>
      <c r="B718" s="8"/>
      <c r="C718" s="8"/>
      <c r="D718" s="8"/>
      <c r="E718" s="5"/>
      <c r="F718" s="12"/>
      <c r="G718" s="14"/>
    </row>
    <row r="719">
      <c r="A719" s="8"/>
      <c r="B719" s="8"/>
      <c r="C719" s="8"/>
      <c r="D719" s="8"/>
      <c r="E719" s="5"/>
      <c r="F719" s="12"/>
      <c r="G719" s="14"/>
    </row>
    <row r="720">
      <c r="A720" s="8"/>
      <c r="B720" s="8"/>
      <c r="C720" s="8"/>
      <c r="D720" s="8"/>
      <c r="E720" s="5"/>
      <c r="F720" s="12"/>
      <c r="G720" s="14"/>
    </row>
    <row r="721">
      <c r="A721" s="8"/>
      <c r="B721" s="8"/>
      <c r="C721" s="8"/>
      <c r="D721" s="8"/>
      <c r="E721" s="5"/>
      <c r="F721" s="12"/>
      <c r="G721" s="14"/>
    </row>
    <row r="722">
      <c r="A722" s="8"/>
      <c r="B722" s="8"/>
      <c r="C722" s="8"/>
      <c r="D722" s="8"/>
      <c r="E722" s="5"/>
      <c r="F722" s="12"/>
      <c r="G722" s="14"/>
    </row>
    <row r="723">
      <c r="A723" s="8"/>
      <c r="B723" s="8"/>
      <c r="C723" s="8"/>
      <c r="D723" s="8"/>
      <c r="E723" s="5"/>
      <c r="F723" s="12"/>
      <c r="G723" s="14"/>
    </row>
    <row r="724">
      <c r="A724" s="8"/>
      <c r="B724" s="8"/>
      <c r="C724" s="8"/>
      <c r="D724" s="8"/>
      <c r="E724" s="5"/>
      <c r="F724" s="12"/>
      <c r="G724" s="14"/>
    </row>
    <row r="725">
      <c r="A725" s="8"/>
      <c r="B725" s="8"/>
      <c r="C725" s="8"/>
      <c r="D725" s="8"/>
      <c r="E725" s="5"/>
      <c r="F725" s="12"/>
      <c r="G725" s="14"/>
    </row>
    <row r="726">
      <c r="A726" s="8"/>
      <c r="B726" s="8"/>
      <c r="C726" s="8"/>
      <c r="D726" s="8"/>
      <c r="E726" s="5"/>
      <c r="F726" s="12"/>
      <c r="G726" s="14"/>
    </row>
    <row r="727">
      <c r="A727" s="8"/>
      <c r="B727" s="8"/>
      <c r="C727" s="8"/>
      <c r="D727" s="8"/>
      <c r="E727" s="5"/>
      <c r="F727" s="12"/>
      <c r="G727" s="14"/>
    </row>
    <row r="728">
      <c r="A728" s="8"/>
      <c r="B728" s="8"/>
      <c r="C728" s="8"/>
      <c r="D728" s="8"/>
      <c r="E728" s="5"/>
      <c r="F728" s="12"/>
      <c r="G728" s="14"/>
    </row>
    <row r="729">
      <c r="A729" s="8"/>
      <c r="B729" s="8"/>
      <c r="C729" s="8"/>
      <c r="D729" s="8"/>
      <c r="E729" s="5"/>
      <c r="F729" s="12"/>
      <c r="G729" s="14"/>
    </row>
    <row r="730">
      <c r="A730" s="8"/>
      <c r="B730" s="8"/>
      <c r="C730" s="8"/>
      <c r="D730" s="8"/>
      <c r="E730" s="5"/>
      <c r="F730" s="12"/>
      <c r="G730" s="14"/>
    </row>
    <row r="731">
      <c r="A731" s="8"/>
      <c r="B731" s="8"/>
      <c r="C731" s="8"/>
      <c r="D731" s="8"/>
      <c r="E731" s="5"/>
      <c r="F731" s="12"/>
      <c r="G731" s="14"/>
    </row>
    <row r="732">
      <c r="A732" s="8"/>
      <c r="B732" s="8"/>
      <c r="C732" s="8"/>
      <c r="D732" s="8"/>
      <c r="E732" s="5"/>
      <c r="F732" s="12"/>
      <c r="G732" s="14"/>
    </row>
    <row r="733">
      <c r="A733" s="8"/>
      <c r="B733" s="8"/>
      <c r="C733" s="8"/>
      <c r="D733" s="8"/>
      <c r="E733" s="5"/>
      <c r="F733" s="12"/>
      <c r="G733" s="14"/>
    </row>
    <row r="734">
      <c r="A734" s="8"/>
      <c r="B734" s="8"/>
      <c r="C734" s="8"/>
      <c r="D734" s="8"/>
      <c r="E734" s="5"/>
      <c r="F734" s="12"/>
      <c r="G734" s="14"/>
    </row>
    <row r="735">
      <c r="A735" s="8"/>
      <c r="B735" s="8"/>
      <c r="C735" s="8"/>
      <c r="D735" s="8"/>
      <c r="E735" s="5"/>
      <c r="F735" s="12"/>
      <c r="G735" s="14"/>
    </row>
    <row r="736">
      <c r="A736" s="8"/>
      <c r="B736" s="8"/>
      <c r="C736" s="8"/>
      <c r="D736" s="8"/>
      <c r="E736" s="5"/>
      <c r="F736" s="12"/>
      <c r="G736" s="14"/>
    </row>
    <row r="737">
      <c r="A737" s="8"/>
      <c r="B737" s="8"/>
      <c r="C737" s="8"/>
      <c r="D737" s="8"/>
      <c r="E737" s="5"/>
      <c r="F737" s="12"/>
      <c r="G737" s="14"/>
    </row>
    <row r="738">
      <c r="A738" s="8"/>
      <c r="B738" s="8"/>
      <c r="C738" s="8"/>
      <c r="D738" s="8"/>
      <c r="E738" s="5"/>
      <c r="F738" s="12"/>
      <c r="G738" s="14"/>
    </row>
    <row r="739">
      <c r="A739" s="8"/>
      <c r="B739" s="8"/>
      <c r="C739" s="8"/>
      <c r="D739" s="8"/>
      <c r="E739" s="5"/>
      <c r="F739" s="12"/>
      <c r="G739" s="14"/>
    </row>
    <row r="740">
      <c r="A740" s="8"/>
      <c r="B740" s="8"/>
      <c r="C740" s="8"/>
      <c r="D740" s="8"/>
      <c r="E740" s="5"/>
      <c r="F740" s="12"/>
      <c r="G740" s="14"/>
    </row>
    <row r="741">
      <c r="A741" s="8"/>
      <c r="B741" s="8"/>
      <c r="C741" s="8"/>
      <c r="D741" s="8"/>
      <c r="E741" s="5"/>
      <c r="F741" s="12"/>
      <c r="G741" s="14"/>
    </row>
    <row r="742">
      <c r="A742" s="8"/>
      <c r="B742" s="8"/>
      <c r="C742" s="8"/>
      <c r="D742" s="8"/>
      <c r="E742" s="5"/>
      <c r="F742" s="12"/>
      <c r="G742" s="14"/>
    </row>
    <row r="743">
      <c r="A743" s="8"/>
      <c r="B743" s="8"/>
      <c r="C743" s="8"/>
      <c r="D743" s="8"/>
      <c r="E743" s="5"/>
      <c r="F743" s="12"/>
      <c r="G743" s="14"/>
    </row>
    <row r="744">
      <c r="A744" s="8"/>
      <c r="B744" s="8"/>
      <c r="C744" s="8"/>
      <c r="D744" s="8"/>
      <c r="E744" s="5"/>
      <c r="F744" s="12"/>
      <c r="G744" s="14"/>
    </row>
    <row r="745">
      <c r="A745" s="8"/>
      <c r="B745" s="8"/>
      <c r="C745" s="8"/>
      <c r="D745" s="8"/>
      <c r="E745" s="5"/>
      <c r="F745" s="12"/>
      <c r="G745" s="14"/>
    </row>
    <row r="746">
      <c r="A746" s="8"/>
      <c r="B746" s="8"/>
      <c r="C746" s="8"/>
      <c r="D746" s="8"/>
      <c r="E746" s="5"/>
      <c r="F746" s="12"/>
      <c r="G746" s="14"/>
    </row>
    <row r="747">
      <c r="A747" s="8"/>
      <c r="B747" s="8"/>
      <c r="C747" s="8"/>
      <c r="D747" s="8"/>
      <c r="E747" s="5"/>
      <c r="F747" s="12"/>
      <c r="G747" s="14"/>
    </row>
    <row r="748">
      <c r="A748" s="8"/>
      <c r="B748" s="8"/>
      <c r="C748" s="8"/>
      <c r="D748" s="8"/>
      <c r="E748" s="5"/>
      <c r="F748" s="12"/>
      <c r="G748" s="14"/>
    </row>
    <row r="749">
      <c r="A749" s="8"/>
      <c r="B749" s="8"/>
      <c r="C749" s="8"/>
      <c r="D749" s="8"/>
      <c r="E749" s="5"/>
      <c r="F749" s="12"/>
      <c r="G749" s="14"/>
    </row>
    <row r="750">
      <c r="A750" s="8"/>
      <c r="B750" s="8"/>
      <c r="C750" s="8"/>
      <c r="D750" s="8"/>
      <c r="E750" s="5"/>
      <c r="F750" s="12"/>
      <c r="G750" s="14"/>
    </row>
    <row r="751">
      <c r="A751" s="8"/>
      <c r="B751" s="8"/>
      <c r="C751" s="8"/>
      <c r="D751" s="8"/>
      <c r="E751" s="5"/>
      <c r="F751" s="12"/>
      <c r="G751" s="14"/>
    </row>
    <row r="752">
      <c r="A752" s="8"/>
      <c r="B752" s="8"/>
      <c r="C752" s="8"/>
      <c r="D752" s="8"/>
      <c r="E752" s="5"/>
      <c r="F752" s="12"/>
      <c r="G752" s="14"/>
    </row>
    <row r="753">
      <c r="A753" s="8"/>
      <c r="B753" s="8"/>
      <c r="C753" s="8"/>
      <c r="D753" s="8"/>
      <c r="E753" s="5"/>
      <c r="F753" s="12"/>
      <c r="G753" s="14"/>
    </row>
    <row r="754">
      <c r="A754" s="8"/>
      <c r="B754" s="8"/>
      <c r="C754" s="8"/>
      <c r="D754" s="8"/>
      <c r="E754" s="5"/>
      <c r="F754" s="12"/>
      <c r="G754" s="14"/>
    </row>
    <row r="755">
      <c r="A755" s="8"/>
      <c r="B755" s="8"/>
      <c r="C755" s="8"/>
      <c r="D755" s="8"/>
      <c r="E755" s="5"/>
      <c r="F755" s="12"/>
      <c r="G755" s="14"/>
    </row>
    <row r="756">
      <c r="A756" s="8"/>
      <c r="B756" s="8"/>
      <c r="C756" s="8"/>
      <c r="D756" s="8"/>
      <c r="E756" s="5"/>
      <c r="F756" s="12"/>
      <c r="G756" s="14"/>
    </row>
    <row r="757">
      <c r="A757" s="8"/>
      <c r="B757" s="8"/>
      <c r="C757" s="8"/>
      <c r="D757" s="8"/>
      <c r="E757" s="5"/>
      <c r="F757" s="12"/>
      <c r="G757" s="14"/>
    </row>
    <row r="758">
      <c r="A758" s="8"/>
      <c r="B758" s="8"/>
      <c r="C758" s="8"/>
      <c r="D758" s="8"/>
      <c r="E758" s="5"/>
      <c r="F758" s="12"/>
      <c r="G758" s="14"/>
    </row>
    <row r="759">
      <c r="A759" s="8"/>
      <c r="B759" s="8"/>
      <c r="C759" s="8"/>
      <c r="D759" s="8"/>
      <c r="E759" s="5"/>
      <c r="F759" s="12"/>
      <c r="G759" s="14"/>
    </row>
    <row r="760">
      <c r="A760" s="8"/>
      <c r="B760" s="8"/>
      <c r="C760" s="8"/>
      <c r="D760" s="8"/>
      <c r="E760" s="5"/>
      <c r="F760" s="12"/>
      <c r="G760" s="14"/>
    </row>
    <row r="761">
      <c r="A761" s="8"/>
      <c r="B761" s="8"/>
      <c r="C761" s="8"/>
      <c r="D761" s="8"/>
      <c r="E761" s="5"/>
      <c r="F761" s="12"/>
      <c r="G761" s="14"/>
    </row>
    <row r="762">
      <c r="A762" s="8"/>
      <c r="B762" s="8"/>
      <c r="C762" s="8"/>
      <c r="D762" s="8"/>
      <c r="E762" s="5"/>
      <c r="F762" s="12"/>
      <c r="G762" s="14"/>
    </row>
    <row r="763">
      <c r="A763" s="8"/>
      <c r="B763" s="8"/>
      <c r="C763" s="8"/>
      <c r="D763" s="8"/>
      <c r="E763" s="5"/>
      <c r="F763" s="12"/>
      <c r="G763" s="14"/>
    </row>
    <row r="764">
      <c r="A764" s="8"/>
      <c r="B764" s="8"/>
      <c r="C764" s="8"/>
      <c r="D764" s="8"/>
      <c r="E764" s="5"/>
      <c r="F764" s="12"/>
      <c r="G764" s="14"/>
    </row>
    <row r="765">
      <c r="A765" s="8"/>
      <c r="B765" s="8"/>
      <c r="C765" s="8"/>
      <c r="D765" s="8"/>
      <c r="E765" s="5"/>
      <c r="F765" s="12"/>
      <c r="G765" s="14"/>
    </row>
    <row r="766">
      <c r="A766" s="8"/>
      <c r="B766" s="8"/>
      <c r="C766" s="8"/>
      <c r="D766" s="8"/>
      <c r="E766" s="5"/>
      <c r="F766" s="12"/>
      <c r="G766" s="14"/>
    </row>
    <row r="767">
      <c r="A767" s="8"/>
      <c r="B767" s="8"/>
      <c r="C767" s="8"/>
      <c r="D767" s="8"/>
      <c r="E767" s="5"/>
      <c r="F767" s="12"/>
      <c r="G767" s="14"/>
    </row>
    <row r="768">
      <c r="A768" s="8"/>
      <c r="B768" s="8"/>
      <c r="C768" s="8"/>
      <c r="D768" s="8"/>
      <c r="E768" s="5"/>
      <c r="F768" s="12"/>
      <c r="G768" s="14"/>
    </row>
    <row r="769">
      <c r="A769" s="8"/>
      <c r="B769" s="8"/>
      <c r="C769" s="8"/>
      <c r="D769" s="8"/>
      <c r="E769" s="5"/>
      <c r="F769" s="12"/>
      <c r="G769" s="14"/>
    </row>
    <row r="770">
      <c r="A770" s="8"/>
      <c r="B770" s="8"/>
      <c r="C770" s="8"/>
      <c r="D770" s="8"/>
      <c r="E770" s="5"/>
      <c r="F770" s="12"/>
      <c r="G770" s="14"/>
    </row>
    <row r="771">
      <c r="A771" s="8"/>
      <c r="B771" s="8"/>
      <c r="C771" s="8"/>
      <c r="D771" s="8"/>
      <c r="E771" s="5"/>
      <c r="F771" s="12"/>
      <c r="G771" s="14"/>
    </row>
    <row r="772">
      <c r="A772" s="8"/>
      <c r="B772" s="8"/>
      <c r="C772" s="8"/>
      <c r="D772" s="8"/>
      <c r="E772" s="5"/>
      <c r="F772" s="12"/>
      <c r="G772" s="14"/>
    </row>
    <row r="773">
      <c r="A773" s="8"/>
      <c r="B773" s="8"/>
      <c r="C773" s="8"/>
      <c r="D773" s="8"/>
      <c r="E773" s="5"/>
      <c r="F773" s="12"/>
      <c r="G773" s="14"/>
    </row>
    <row r="774">
      <c r="A774" s="8"/>
      <c r="B774" s="8"/>
      <c r="C774" s="8"/>
      <c r="D774" s="8"/>
      <c r="E774" s="5"/>
      <c r="F774" s="12"/>
      <c r="G774" s="14"/>
    </row>
    <row r="775">
      <c r="A775" s="8"/>
      <c r="B775" s="8"/>
      <c r="C775" s="8"/>
      <c r="D775" s="8"/>
      <c r="E775" s="5"/>
      <c r="F775" s="12"/>
      <c r="G775" s="14"/>
    </row>
    <row r="776">
      <c r="A776" s="8"/>
      <c r="B776" s="8"/>
      <c r="C776" s="8"/>
      <c r="D776" s="8"/>
      <c r="E776" s="5"/>
      <c r="F776" s="12"/>
      <c r="G776" s="14"/>
    </row>
    <row r="777">
      <c r="A777" s="8"/>
      <c r="B777" s="8"/>
      <c r="C777" s="8"/>
      <c r="D777" s="8"/>
      <c r="E777" s="5"/>
      <c r="F777" s="12"/>
      <c r="G777" s="14"/>
    </row>
    <row r="778">
      <c r="A778" s="8"/>
      <c r="B778" s="8"/>
      <c r="C778" s="8"/>
      <c r="D778" s="8"/>
      <c r="E778" s="5"/>
      <c r="F778" s="12"/>
      <c r="G778" s="14"/>
    </row>
    <row r="779">
      <c r="A779" s="8"/>
      <c r="B779" s="8"/>
      <c r="C779" s="8"/>
      <c r="D779" s="8"/>
      <c r="E779" s="5"/>
      <c r="F779" s="12"/>
      <c r="G779" s="14"/>
    </row>
    <row r="780">
      <c r="A780" s="8"/>
      <c r="B780" s="8"/>
      <c r="C780" s="8"/>
      <c r="D780" s="8"/>
      <c r="E780" s="5"/>
      <c r="F780" s="12"/>
      <c r="G780" s="14"/>
    </row>
    <row r="781">
      <c r="A781" s="8"/>
      <c r="B781" s="8"/>
      <c r="C781" s="8"/>
      <c r="D781" s="8"/>
      <c r="E781" s="5"/>
      <c r="F781" s="12"/>
      <c r="G781" s="14"/>
    </row>
    <row r="782">
      <c r="A782" s="8"/>
      <c r="B782" s="8"/>
      <c r="C782" s="8"/>
      <c r="D782" s="8"/>
      <c r="E782" s="5"/>
      <c r="F782" s="12"/>
      <c r="G782" s="14"/>
    </row>
    <row r="783">
      <c r="A783" s="8"/>
      <c r="B783" s="8"/>
      <c r="C783" s="8"/>
      <c r="D783" s="8"/>
      <c r="E783" s="5"/>
      <c r="F783" s="12"/>
      <c r="G783" s="14"/>
    </row>
    <row r="784">
      <c r="A784" s="8"/>
      <c r="B784" s="8"/>
      <c r="C784" s="8"/>
      <c r="D784" s="8"/>
      <c r="E784" s="5"/>
      <c r="F784" s="12"/>
      <c r="G784" s="14"/>
    </row>
    <row r="785">
      <c r="A785" s="8"/>
      <c r="B785" s="8"/>
      <c r="C785" s="8"/>
      <c r="D785" s="8"/>
      <c r="E785" s="5"/>
      <c r="F785" s="12"/>
      <c r="G785" s="14"/>
    </row>
    <row r="786">
      <c r="A786" s="8"/>
      <c r="B786" s="8"/>
      <c r="C786" s="8"/>
      <c r="D786" s="8"/>
      <c r="E786" s="5"/>
      <c r="F786" s="12"/>
      <c r="G786" s="14"/>
    </row>
    <row r="787">
      <c r="A787" s="8"/>
      <c r="B787" s="8"/>
      <c r="C787" s="8"/>
      <c r="D787" s="8"/>
      <c r="E787" s="5"/>
      <c r="F787" s="12"/>
      <c r="G787" s="14"/>
    </row>
    <row r="788">
      <c r="A788" s="8"/>
      <c r="B788" s="8"/>
      <c r="C788" s="8"/>
      <c r="D788" s="8"/>
      <c r="E788" s="5"/>
      <c r="F788" s="12"/>
      <c r="G788" s="14"/>
    </row>
    <row r="789">
      <c r="A789" s="8"/>
      <c r="B789" s="8"/>
      <c r="C789" s="8"/>
      <c r="D789" s="8"/>
      <c r="E789" s="5"/>
      <c r="F789" s="12"/>
      <c r="G789" s="14"/>
    </row>
    <row r="790">
      <c r="A790" s="8"/>
      <c r="B790" s="8"/>
      <c r="C790" s="8"/>
      <c r="D790" s="8"/>
      <c r="E790" s="5"/>
      <c r="F790" s="12"/>
      <c r="G790" s="14"/>
    </row>
    <row r="791">
      <c r="A791" s="8"/>
      <c r="B791" s="8"/>
      <c r="C791" s="8"/>
      <c r="D791" s="8"/>
      <c r="E791" s="5"/>
      <c r="F791" s="12"/>
      <c r="G791" s="14"/>
    </row>
    <row r="792">
      <c r="A792" s="8"/>
      <c r="B792" s="8"/>
      <c r="C792" s="8"/>
      <c r="D792" s="8"/>
      <c r="E792" s="5"/>
      <c r="F792" s="12"/>
      <c r="G792" s="14"/>
    </row>
    <row r="793">
      <c r="A793" s="8"/>
      <c r="B793" s="8"/>
      <c r="C793" s="8"/>
      <c r="D793" s="8"/>
      <c r="E793" s="5"/>
      <c r="F793" s="12"/>
      <c r="G793" s="14"/>
    </row>
    <row r="794">
      <c r="A794" s="8"/>
      <c r="B794" s="8"/>
      <c r="C794" s="8"/>
      <c r="D794" s="8"/>
      <c r="E794" s="5"/>
      <c r="F794" s="12"/>
      <c r="G794" s="14"/>
    </row>
    <row r="795">
      <c r="A795" s="8"/>
      <c r="B795" s="8"/>
      <c r="C795" s="8"/>
      <c r="D795" s="8"/>
      <c r="E795" s="5"/>
      <c r="F795" s="12"/>
      <c r="G795" s="14"/>
    </row>
    <row r="796">
      <c r="A796" s="8"/>
      <c r="B796" s="8"/>
      <c r="C796" s="8"/>
      <c r="D796" s="8"/>
      <c r="E796" s="5"/>
      <c r="F796" s="12"/>
      <c r="G796" s="14"/>
    </row>
    <row r="797">
      <c r="A797" s="8"/>
      <c r="B797" s="8"/>
      <c r="C797" s="8"/>
      <c r="D797" s="8"/>
      <c r="E797" s="5"/>
      <c r="F797" s="12"/>
      <c r="G797" s="14"/>
    </row>
    <row r="798">
      <c r="A798" s="8"/>
      <c r="B798" s="8"/>
      <c r="C798" s="8"/>
      <c r="D798" s="8"/>
      <c r="E798" s="5"/>
      <c r="F798" s="12"/>
      <c r="G798" s="14"/>
    </row>
    <row r="799">
      <c r="A799" s="8"/>
      <c r="B799" s="8"/>
      <c r="C799" s="8"/>
      <c r="D799" s="8"/>
      <c r="E799" s="5"/>
      <c r="F799" s="12"/>
      <c r="G799" s="14"/>
    </row>
    <row r="800">
      <c r="A800" s="8"/>
      <c r="B800" s="8"/>
      <c r="C800" s="8"/>
      <c r="D800" s="8"/>
      <c r="E800" s="5"/>
      <c r="F800" s="12"/>
      <c r="G800" s="14"/>
    </row>
    <row r="801">
      <c r="A801" s="8"/>
      <c r="B801" s="8"/>
      <c r="C801" s="8"/>
      <c r="D801" s="8"/>
      <c r="E801" s="5"/>
      <c r="F801" s="12"/>
      <c r="G801" s="14"/>
    </row>
    <row r="802">
      <c r="A802" s="8"/>
      <c r="B802" s="8"/>
      <c r="C802" s="8"/>
      <c r="D802" s="8"/>
      <c r="E802" s="5"/>
      <c r="F802" s="12"/>
      <c r="G802" s="14"/>
    </row>
    <row r="803">
      <c r="A803" s="8"/>
      <c r="B803" s="8"/>
      <c r="C803" s="8"/>
      <c r="D803" s="8"/>
      <c r="E803" s="5"/>
      <c r="F803" s="12"/>
      <c r="G803" s="14"/>
    </row>
    <row r="804">
      <c r="A804" s="8"/>
      <c r="B804" s="8"/>
      <c r="C804" s="8"/>
      <c r="D804" s="8"/>
      <c r="E804" s="5"/>
      <c r="F804" s="12"/>
      <c r="G804" s="14"/>
    </row>
    <row r="805">
      <c r="A805" s="8"/>
      <c r="B805" s="8"/>
      <c r="C805" s="8"/>
      <c r="D805" s="8"/>
      <c r="E805" s="5"/>
      <c r="F805" s="12"/>
      <c r="G805" s="14"/>
    </row>
    <row r="806">
      <c r="A806" s="8"/>
      <c r="B806" s="8"/>
      <c r="C806" s="8"/>
      <c r="D806" s="8"/>
      <c r="E806" s="5"/>
      <c r="F806" s="12"/>
      <c r="G806" s="14"/>
    </row>
    <row r="807">
      <c r="A807" s="8"/>
      <c r="B807" s="8"/>
      <c r="C807" s="8"/>
      <c r="D807" s="8"/>
      <c r="E807" s="5"/>
      <c r="F807" s="12"/>
      <c r="G807" s="14"/>
    </row>
    <row r="808">
      <c r="A808" s="8"/>
      <c r="B808" s="8"/>
      <c r="C808" s="8"/>
      <c r="D808" s="8"/>
      <c r="E808" s="5"/>
      <c r="F808" s="12"/>
      <c r="G808" s="14"/>
    </row>
    <row r="809">
      <c r="A809" s="8"/>
      <c r="B809" s="8"/>
      <c r="C809" s="8"/>
      <c r="D809" s="8"/>
      <c r="E809" s="5"/>
      <c r="F809" s="12"/>
      <c r="G809" s="14"/>
    </row>
    <row r="810">
      <c r="A810" s="8"/>
      <c r="B810" s="8"/>
      <c r="C810" s="8"/>
      <c r="D810" s="8"/>
      <c r="E810" s="5"/>
      <c r="F810" s="12"/>
      <c r="G810" s="14"/>
    </row>
    <row r="811">
      <c r="A811" s="8"/>
      <c r="B811" s="8"/>
      <c r="C811" s="8"/>
      <c r="D811" s="8"/>
      <c r="E811" s="5"/>
      <c r="F811" s="12"/>
      <c r="G811" s="14"/>
    </row>
    <row r="812">
      <c r="A812" s="8"/>
      <c r="B812" s="8"/>
      <c r="C812" s="8"/>
      <c r="D812" s="8"/>
      <c r="E812" s="5"/>
      <c r="F812" s="12"/>
      <c r="G812" s="14"/>
    </row>
    <row r="813">
      <c r="A813" s="8"/>
      <c r="B813" s="8"/>
      <c r="C813" s="8"/>
      <c r="D813" s="8"/>
      <c r="E813" s="5"/>
      <c r="F813" s="12"/>
      <c r="G813" s="14"/>
    </row>
    <row r="814">
      <c r="A814" s="8"/>
      <c r="B814" s="8"/>
      <c r="C814" s="8"/>
      <c r="D814" s="8"/>
      <c r="E814" s="5"/>
      <c r="F814" s="12"/>
      <c r="G814" s="14"/>
    </row>
    <row r="815">
      <c r="A815" s="8"/>
      <c r="B815" s="8"/>
      <c r="C815" s="8"/>
      <c r="D815" s="8"/>
      <c r="E815" s="5"/>
      <c r="F815" s="12"/>
      <c r="G815" s="14"/>
    </row>
    <row r="816">
      <c r="A816" s="8"/>
      <c r="B816" s="8"/>
      <c r="C816" s="8"/>
      <c r="D816" s="8"/>
      <c r="E816" s="5"/>
      <c r="F816" s="12"/>
      <c r="G816" s="14"/>
    </row>
    <row r="817">
      <c r="A817" s="8"/>
      <c r="B817" s="8"/>
      <c r="C817" s="8"/>
      <c r="D817" s="8"/>
      <c r="E817" s="5"/>
      <c r="F817" s="12"/>
      <c r="G817" s="14"/>
    </row>
    <row r="818">
      <c r="A818" s="8"/>
      <c r="B818" s="8"/>
      <c r="C818" s="8"/>
      <c r="D818" s="8"/>
      <c r="E818" s="5"/>
      <c r="F818" s="12"/>
      <c r="G818" s="14"/>
    </row>
    <row r="819">
      <c r="A819" s="8"/>
      <c r="B819" s="8"/>
      <c r="C819" s="8"/>
      <c r="D819" s="8"/>
      <c r="E819" s="5"/>
      <c r="F819" s="12"/>
      <c r="G819" s="14"/>
    </row>
    <row r="820">
      <c r="A820" s="8"/>
      <c r="B820" s="8"/>
      <c r="C820" s="8"/>
      <c r="D820" s="8"/>
      <c r="E820" s="5"/>
      <c r="F820" s="12"/>
      <c r="G820" s="14"/>
    </row>
    <row r="821">
      <c r="A821" s="8"/>
      <c r="B821" s="8"/>
      <c r="C821" s="8"/>
      <c r="D821" s="8"/>
      <c r="E821" s="5"/>
      <c r="F821" s="12"/>
      <c r="G821" s="14"/>
    </row>
    <row r="822">
      <c r="A822" s="8"/>
      <c r="B822" s="8"/>
      <c r="C822" s="8"/>
      <c r="D822" s="8"/>
      <c r="E822" s="5"/>
      <c r="F822" s="12"/>
      <c r="G822" s="14"/>
    </row>
    <row r="823">
      <c r="A823" s="8"/>
      <c r="B823" s="8"/>
      <c r="C823" s="8"/>
      <c r="D823" s="8"/>
      <c r="E823" s="5"/>
      <c r="F823" s="12"/>
      <c r="G823" s="14"/>
    </row>
    <row r="824">
      <c r="A824" s="8"/>
      <c r="B824" s="8"/>
      <c r="C824" s="8"/>
      <c r="D824" s="8"/>
      <c r="E824" s="5"/>
      <c r="F824" s="12"/>
      <c r="G824" s="14"/>
    </row>
    <row r="825">
      <c r="A825" s="8"/>
      <c r="B825" s="8"/>
      <c r="C825" s="8"/>
      <c r="D825" s="8"/>
      <c r="E825" s="5"/>
      <c r="F825" s="12"/>
      <c r="G825" s="14"/>
    </row>
    <row r="826">
      <c r="A826" s="8"/>
      <c r="B826" s="8"/>
      <c r="C826" s="8"/>
      <c r="D826" s="8"/>
      <c r="E826" s="5"/>
      <c r="F826" s="12"/>
      <c r="G826" s="14"/>
    </row>
    <row r="827">
      <c r="A827" s="8"/>
      <c r="B827" s="8"/>
      <c r="C827" s="8"/>
      <c r="D827" s="8"/>
      <c r="E827" s="5"/>
      <c r="F827" s="12"/>
      <c r="G827" s="14"/>
    </row>
    <row r="828">
      <c r="A828" s="8"/>
      <c r="B828" s="8"/>
      <c r="C828" s="8"/>
      <c r="D828" s="8"/>
      <c r="E828" s="5"/>
      <c r="F828" s="12"/>
      <c r="G828" s="14"/>
    </row>
    <row r="829">
      <c r="A829" s="8"/>
      <c r="B829" s="8"/>
      <c r="C829" s="8"/>
      <c r="D829" s="8"/>
      <c r="E829" s="5"/>
      <c r="F829" s="12"/>
      <c r="G829" s="14"/>
    </row>
    <row r="830">
      <c r="A830" s="8"/>
      <c r="B830" s="8"/>
      <c r="C830" s="8"/>
      <c r="D830" s="8"/>
      <c r="E830" s="5"/>
      <c r="F830" s="12"/>
      <c r="G830" s="14"/>
    </row>
    <row r="831">
      <c r="A831" s="8"/>
      <c r="B831" s="8"/>
      <c r="C831" s="8"/>
      <c r="D831" s="8"/>
      <c r="E831" s="5"/>
      <c r="F831" s="12"/>
      <c r="G831" s="14"/>
    </row>
    <row r="832">
      <c r="A832" s="8"/>
      <c r="B832" s="8"/>
      <c r="C832" s="8"/>
      <c r="D832" s="8"/>
      <c r="E832" s="5"/>
      <c r="F832" s="12"/>
      <c r="G832" s="14"/>
    </row>
    <row r="833">
      <c r="A833" s="8"/>
      <c r="B833" s="8"/>
      <c r="C833" s="8"/>
      <c r="D833" s="8"/>
      <c r="E833" s="5"/>
      <c r="F833" s="12"/>
      <c r="G833" s="14"/>
    </row>
    <row r="834">
      <c r="A834" s="8"/>
      <c r="B834" s="8"/>
      <c r="C834" s="8"/>
      <c r="D834" s="8"/>
      <c r="E834" s="5"/>
      <c r="F834" s="12"/>
      <c r="G834" s="14"/>
    </row>
    <row r="835">
      <c r="A835" s="8"/>
      <c r="B835" s="8"/>
      <c r="C835" s="8"/>
      <c r="D835" s="8"/>
      <c r="E835" s="5"/>
      <c r="F835" s="12"/>
      <c r="G835" s="14"/>
    </row>
    <row r="836">
      <c r="A836" s="8"/>
      <c r="B836" s="8"/>
      <c r="C836" s="8"/>
      <c r="D836" s="8"/>
      <c r="E836" s="5"/>
      <c r="F836" s="12"/>
      <c r="G836" s="14"/>
    </row>
    <row r="837">
      <c r="A837" s="8"/>
      <c r="B837" s="8"/>
      <c r="C837" s="8"/>
      <c r="D837" s="8"/>
      <c r="E837" s="5"/>
      <c r="F837" s="12"/>
      <c r="G837" s="14"/>
    </row>
    <row r="838">
      <c r="A838" s="8"/>
      <c r="B838" s="8"/>
      <c r="C838" s="8"/>
      <c r="D838" s="8"/>
      <c r="E838" s="5"/>
      <c r="F838" s="12"/>
      <c r="G838" s="14"/>
    </row>
    <row r="839">
      <c r="A839" s="8"/>
      <c r="B839" s="8"/>
      <c r="C839" s="8"/>
      <c r="D839" s="8"/>
      <c r="E839" s="5"/>
      <c r="F839" s="12"/>
      <c r="G839" s="14"/>
    </row>
    <row r="840">
      <c r="A840" s="8"/>
      <c r="B840" s="8"/>
      <c r="C840" s="8"/>
      <c r="D840" s="8"/>
      <c r="E840" s="5"/>
      <c r="F840" s="12"/>
      <c r="G840" s="14"/>
    </row>
    <row r="841">
      <c r="A841" s="8"/>
      <c r="B841" s="8"/>
      <c r="C841" s="8"/>
      <c r="D841" s="8"/>
      <c r="E841" s="5"/>
      <c r="F841" s="12"/>
      <c r="G841" s="14"/>
    </row>
    <row r="842">
      <c r="A842" s="8"/>
      <c r="B842" s="8"/>
      <c r="C842" s="8"/>
      <c r="D842" s="8"/>
      <c r="E842" s="5"/>
      <c r="F842" s="12"/>
      <c r="G842" s="14"/>
    </row>
    <row r="843">
      <c r="A843" s="8"/>
      <c r="B843" s="8"/>
      <c r="C843" s="8"/>
      <c r="D843" s="8"/>
      <c r="E843" s="5"/>
      <c r="F843" s="12"/>
      <c r="G843" s="14"/>
    </row>
    <row r="844">
      <c r="A844" s="8"/>
      <c r="B844" s="8"/>
      <c r="C844" s="8"/>
      <c r="D844" s="8"/>
      <c r="E844" s="5"/>
      <c r="F844" s="12"/>
      <c r="G844" s="14"/>
    </row>
    <row r="845">
      <c r="A845" s="8"/>
      <c r="B845" s="8"/>
      <c r="C845" s="8"/>
      <c r="D845" s="8"/>
      <c r="E845" s="5"/>
      <c r="F845" s="12"/>
      <c r="G845" s="14"/>
    </row>
    <row r="846">
      <c r="A846" s="8"/>
      <c r="B846" s="8"/>
      <c r="C846" s="8"/>
      <c r="D846" s="8"/>
      <c r="E846" s="5"/>
      <c r="F846" s="12"/>
      <c r="G846" s="14"/>
    </row>
    <row r="847">
      <c r="A847" s="8"/>
      <c r="B847" s="8"/>
      <c r="C847" s="8"/>
      <c r="D847" s="8"/>
      <c r="E847" s="5"/>
      <c r="F847" s="12"/>
      <c r="G847" s="14"/>
    </row>
    <row r="848">
      <c r="A848" s="8"/>
      <c r="B848" s="8"/>
      <c r="C848" s="8"/>
      <c r="D848" s="8"/>
      <c r="E848" s="5"/>
      <c r="F848" s="12"/>
      <c r="G848" s="14"/>
    </row>
    <row r="849">
      <c r="A849" s="8"/>
      <c r="B849" s="8"/>
      <c r="C849" s="8"/>
      <c r="D849" s="8"/>
      <c r="E849" s="5"/>
      <c r="F849" s="12"/>
      <c r="G849" s="14"/>
    </row>
    <row r="850">
      <c r="A850" s="8"/>
      <c r="B850" s="8"/>
      <c r="C850" s="8"/>
      <c r="D850" s="8"/>
      <c r="E850" s="5"/>
      <c r="F850" s="12"/>
      <c r="G850" s="14"/>
    </row>
    <row r="851">
      <c r="A851" s="8"/>
      <c r="B851" s="8"/>
      <c r="C851" s="8"/>
      <c r="D851" s="8"/>
      <c r="E851" s="5"/>
      <c r="F851" s="12"/>
      <c r="G851" s="14"/>
    </row>
    <row r="852">
      <c r="A852" s="8"/>
      <c r="B852" s="8"/>
      <c r="C852" s="8"/>
      <c r="D852" s="8"/>
      <c r="E852" s="5"/>
      <c r="F852" s="12"/>
      <c r="G852" s="14"/>
    </row>
    <row r="853">
      <c r="A853" s="8"/>
      <c r="B853" s="8"/>
      <c r="C853" s="8"/>
      <c r="D853" s="8"/>
      <c r="E853" s="5"/>
      <c r="F853" s="12"/>
      <c r="G853" s="14"/>
    </row>
    <row r="854">
      <c r="A854" s="8"/>
      <c r="B854" s="8"/>
      <c r="C854" s="8"/>
      <c r="D854" s="8"/>
      <c r="E854" s="5"/>
      <c r="F854" s="12"/>
      <c r="G854" s="14"/>
    </row>
    <row r="855">
      <c r="A855" s="8"/>
      <c r="B855" s="8"/>
      <c r="C855" s="8"/>
      <c r="D855" s="8"/>
      <c r="E855" s="5"/>
      <c r="F855" s="12"/>
      <c r="G855" s="14"/>
    </row>
    <row r="856">
      <c r="A856" s="8"/>
      <c r="B856" s="8"/>
      <c r="C856" s="8"/>
      <c r="D856" s="8"/>
      <c r="E856" s="5"/>
      <c r="F856" s="12"/>
      <c r="G856" s="14"/>
    </row>
    <row r="857">
      <c r="A857" s="8"/>
      <c r="B857" s="8"/>
      <c r="C857" s="8"/>
      <c r="D857" s="8"/>
      <c r="E857" s="5"/>
      <c r="F857" s="12"/>
      <c r="G857" s="14"/>
    </row>
    <row r="858">
      <c r="A858" s="8"/>
      <c r="B858" s="8"/>
      <c r="C858" s="8"/>
      <c r="D858" s="8"/>
      <c r="E858" s="5"/>
      <c r="F858" s="12"/>
      <c r="G858" s="14"/>
    </row>
    <row r="859">
      <c r="A859" s="8"/>
      <c r="B859" s="8"/>
      <c r="C859" s="8"/>
      <c r="D859" s="8"/>
      <c r="E859" s="5"/>
      <c r="F859" s="12"/>
      <c r="G859" s="14"/>
    </row>
    <row r="860">
      <c r="A860" s="8"/>
      <c r="B860" s="8"/>
      <c r="C860" s="8"/>
      <c r="D860" s="8"/>
      <c r="E860" s="5"/>
      <c r="F860" s="12"/>
      <c r="G860" s="14"/>
    </row>
    <row r="861">
      <c r="A861" s="8"/>
      <c r="B861" s="8"/>
      <c r="C861" s="8"/>
      <c r="D861" s="8"/>
      <c r="E861" s="5"/>
      <c r="F861" s="12"/>
      <c r="G861" s="14"/>
    </row>
    <row r="862">
      <c r="A862" s="8"/>
      <c r="B862" s="8"/>
      <c r="C862" s="8"/>
      <c r="D862" s="8"/>
      <c r="E862" s="5"/>
      <c r="F862" s="12"/>
      <c r="G862" s="14"/>
    </row>
    <row r="863">
      <c r="A863" s="8"/>
      <c r="B863" s="8"/>
      <c r="C863" s="8"/>
      <c r="D863" s="8"/>
      <c r="E863" s="5"/>
      <c r="F863" s="12"/>
      <c r="G863" s="14"/>
    </row>
    <row r="864">
      <c r="A864" s="8"/>
      <c r="B864" s="8"/>
      <c r="C864" s="8"/>
      <c r="D864" s="8"/>
      <c r="E864" s="5"/>
      <c r="F864" s="12"/>
      <c r="G864" s="14"/>
    </row>
    <row r="865">
      <c r="A865" s="8"/>
      <c r="B865" s="8"/>
      <c r="C865" s="8"/>
      <c r="D865" s="8"/>
      <c r="E865" s="5"/>
      <c r="F865" s="12"/>
      <c r="G865" s="14"/>
    </row>
    <row r="866">
      <c r="A866" s="8"/>
      <c r="B866" s="8"/>
      <c r="C866" s="8"/>
      <c r="D866" s="8"/>
      <c r="E866" s="5"/>
      <c r="F866" s="12"/>
      <c r="G866" s="14"/>
    </row>
    <row r="867">
      <c r="A867" s="8"/>
      <c r="B867" s="8"/>
      <c r="C867" s="8"/>
      <c r="D867" s="8"/>
      <c r="E867" s="5"/>
      <c r="F867" s="12"/>
      <c r="G867" s="14"/>
    </row>
    <row r="868">
      <c r="A868" s="8"/>
      <c r="B868" s="8"/>
      <c r="C868" s="8"/>
      <c r="D868" s="8"/>
      <c r="E868" s="5"/>
      <c r="F868" s="12"/>
      <c r="G868" s="14"/>
    </row>
    <row r="869">
      <c r="A869" s="8"/>
      <c r="B869" s="8"/>
      <c r="C869" s="8"/>
      <c r="D869" s="8"/>
      <c r="E869" s="5"/>
      <c r="F869" s="12"/>
      <c r="G869" s="14"/>
    </row>
    <row r="870">
      <c r="A870" s="8"/>
      <c r="B870" s="8"/>
      <c r="C870" s="8"/>
      <c r="D870" s="8"/>
      <c r="E870" s="5"/>
      <c r="F870" s="12"/>
      <c r="G870" s="14"/>
    </row>
    <row r="871">
      <c r="A871" s="8"/>
      <c r="B871" s="8"/>
      <c r="C871" s="8"/>
      <c r="D871" s="8"/>
      <c r="E871" s="5"/>
      <c r="F871" s="12"/>
      <c r="G871" s="14"/>
    </row>
    <row r="872">
      <c r="A872" s="8"/>
      <c r="B872" s="8"/>
      <c r="C872" s="8"/>
      <c r="D872" s="8"/>
      <c r="E872" s="5"/>
      <c r="F872" s="12"/>
      <c r="G872" s="14"/>
    </row>
    <row r="873">
      <c r="A873" s="8"/>
      <c r="B873" s="8"/>
      <c r="C873" s="8"/>
      <c r="D873" s="8"/>
      <c r="E873" s="5"/>
      <c r="F873" s="12"/>
      <c r="G873" s="14"/>
    </row>
    <row r="874">
      <c r="A874" s="8"/>
      <c r="B874" s="8"/>
      <c r="C874" s="8"/>
      <c r="D874" s="8"/>
      <c r="E874" s="5"/>
      <c r="F874" s="12"/>
      <c r="G874" s="14"/>
    </row>
    <row r="875">
      <c r="A875" s="8"/>
      <c r="B875" s="8"/>
      <c r="C875" s="8"/>
      <c r="D875" s="8"/>
      <c r="E875" s="5"/>
      <c r="F875" s="12"/>
      <c r="G875" s="14"/>
    </row>
    <row r="876">
      <c r="A876" s="8"/>
      <c r="B876" s="8"/>
      <c r="C876" s="8"/>
      <c r="D876" s="8"/>
      <c r="E876" s="5"/>
      <c r="F876" s="12"/>
      <c r="G876" s="14"/>
    </row>
    <row r="877">
      <c r="A877" s="8"/>
      <c r="B877" s="8"/>
      <c r="C877" s="8"/>
      <c r="D877" s="8"/>
      <c r="E877" s="5"/>
      <c r="F877" s="12"/>
      <c r="G877" s="14"/>
    </row>
    <row r="878">
      <c r="A878" s="8"/>
      <c r="B878" s="8"/>
      <c r="C878" s="8"/>
      <c r="D878" s="8"/>
      <c r="E878" s="5"/>
      <c r="F878" s="12"/>
      <c r="G878" s="14"/>
    </row>
    <row r="879">
      <c r="A879" s="8"/>
      <c r="B879" s="8"/>
      <c r="C879" s="8"/>
      <c r="D879" s="8"/>
      <c r="E879" s="5"/>
      <c r="F879" s="12"/>
      <c r="G879" s="14"/>
    </row>
    <row r="880">
      <c r="A880" s="8"/>
      <c r="B880" s="8"/>
      <c r="C880" s="8"/>
      <c r="D880" s="8"/>
      <c r="E880" s="5"/>
      <c r="F880" s="12"/>
      <c r="G880" s="14"/>
    </row>
    <row r="881">
      <c r="A881" s="8"/>
      <c r="B881" s="8"/>
      <c r="C881" s="8"/>
      <c r="D881" s="8"/>
      <c r="E881" s="5"/>
      <c r="F881" s="12"/>
      <c r="G881" s="14"/>
    </row>
    <row r="882">
      <c r="A882" s="8"/>
      <c r="B882" s="8"/>
      <c r="C882" s="8"/>
      <c r="D882" s="8"/>
      <c r="E882" s="5"/>
      <c r="F882" s="12"/>
      <c r="G882" s="14"/>
    </row>
    <row r="883">
      <c r="A883" s="8"/>
      <c r="B883" s="8"/>
      <c r="C883" s="8"/>
      <c r="D883" s="8"/>
      <c r="E883" s="5"/>
      <c r="F883" s="12"/>
      <c r="G883" s="14"/>
    </row>
    <row r="884">
      <c r="A884" s="8"/>
      <c r="B884" s="8"/>
      <c r="C884" s="8"/>
      <c r="D884" s="8"/>
      <c r="E884" s="5"/>
      <c r="F884" s="12"/>
      <c r="G884" s="14"/>
    </row>
    <row r="885">
      <c r="A885" s="8"/>
      <c r="B885" s="8"/>
      <c r="C885" s="8"/>
      <c r="D885" s="8"/>
      <c r="E885" s="5"/>
      <c r="F885" s="12"/>
      <c r="G885" s="14"/>
    </row>
    <row r="886">
      <c r="A886" s="8"/>
      <c r="B886" s="8"/>
      <c r="C886" s="8"/>
      <c r="D886" s="8"/>
      <c r="E886" s="5"/>
      <c r="F886" s="12"/>
      <c r="G886" s="14"/>
    </row>
    <row r="887">
      <c r="A887" s="8"/>
      <c r="B887" s="8"/>
      <c r="C887" s="8"/>
      <c r="D887" s="8"/>
      <c r="E887" s="5"/>
      <c r="F887" s="12"/>
      <c r="G887" s="14"/>
    </row>
    <row r="888">
      <c r="A888" s="8"/>
      <c r="B888" s="8"/>
      <c r="C888" s="8"/>
      <c r="D888" s="8"/>
      <c r="E888" s="5"/>
      <c r="F888" s="12"/>
      <c r="G888" s="14"/>
    </row>
    <row r="889">
      <c r="A889" s="8"/>
      <c r="B889" s="8"/>
      <c r="C889" s="8"/>
      <c r="D889" s="8"/>
      <c r="E889" s="5"/>
      <c r="F889" s="12"/>
      <c r="G889" s="14"/>
    </row>
    <row r="890">
      <c r="A890" s="8"/>
      <c r="B890" s="8"/>
      <c r="C890" s="8"/>
      <c r="D890" s="8"/>
      <c r="E890" s="5"/>
      <c r="F890" s="12"/>
      <c r="G890" s="14"/>
    </row>
    <row r="891">
      <c r="A891" s="8"/>
      <c r="B891" s="8"/>
      <c r="C891" s="8"/>
      <c r="D891" s="8"/>
      <c r="E891" s="5"/>
      <c r="F891" s="12"/>
      <c r="G891" s="14"/>
    </row>
    <row r="892">
      <c r="A892" s="8"/>
      <c r="B892" s="8"/>
      <c r="C892" s="8"/>
      <c r="D892" s="8"/>
      <c r="E892" s="5"/>
      <c r="F892" s="12"/>
      <c r="G892" s="14"/>
    </row>
    <row r="893">
      <c r="A893" s="8"/>
      <c r="B893" s="8"/>
      <c r="C893" s="8"/>
      <c r="D893" s="8"/>
      <c r="E893" s="5"/>
      <c r="F893" s="12"/>
      <c r="G893" s="14"/>
    </row>
    <row r="894">
      <c r="A894" s="8"/>
      <c r="B894" s="8"/>
      <c r="C894" s="8"/>
      <c r="D894" s="8"/>
      <c r="E894" s="5"/>
      <c r="F894" s="12"/>
      <c r="G894" s="14"/>
    </row>
    <row r="895">
      <c r="A895" s="8"/>
      <c r="B895" s="8"/>
      <c r="C895" s="8"/>
      <c r="D895" s="8"/>
      <c r="E895" s="5"/>
      <c r="F895" s="12"/>
      <c r="G895" s="14"/>
    </row>
    <row r="896">
      <c r="A896" s="8"/>
      <c r="B896" s="8"/>
      <c r="C896" s="8"/>
      <c r="D896" s="8"/>
      <c r="E896" s="5"/>
      <c r="F896" s="12"/>
      <c r="G896" s="14"/>
    </row>
    <row r="897">
      <c r="A897" s="8"/>
      <c r="B897" s="8"/>
      <c r="C897" s="8"/>
      <c r="D897" s="8"/>
      <c r="E897" s="5"/>
      <c r="F897" s="12"/>
      <c r="G897" s="14"/>
    </row>
    <row r="898">
      <c r="A898" s="8"/>
      <c r="B898" s="8"/>
      <c r="C898" s="8"/>
      <c r="D898" s="8"/>
      <c r="E898" s="5"/>
      <c r="F898" s="12"/>
      <c r="G898" s="14"/>
    </row>
    <row r="899">
      <c r="A899" s="8"/>
      <c r="B899" s="8"/>
      <c r="C899" s="8"/>
      <c r="D899" s="8"/>
      <c r="E899" s="5"/>
      <c r="F899" s="12"/>
      <c r="G899" s="14"/>
    </row>
    <row r="900">
      <c r="A900" s="8"/>
      <c r="B900" s="8"/>
      <c r="C900" s="8"/>
      <c r="D900" s="8"/>
      <c r="E900" s="5"/>
      <c r="F900" s="12"/>
      <c r="G900" s="14"/>
    </row>
    <row r="901">
      <c r="A901" s="8"/>
      <c r="B901" s="8"/>
      <c r="C901" s="8"/>
      <c r="D901" s="8"/>
      <c r="E901" s="5"/>
      <c r="F901" s="12"/>
      <c r="G901" s="14"/>
    </row>
    <row r="902">
      <c r="A902" s="8"/>
      <c r="B902" s="8"/>
      <c r="C902" s="8"/>
      <c r="D902" s="8"/>
      <c r="E902" s="5"/>
      <c r="F902" s="12"/>
      <c r="G902" s="14"/>
    </row>
    <row r="903">
      <c r="A903" s="8"/>
      <c r="B903" s="8"/>
      <c r="C903" s="8"/>
      <c r="D903" s="8"/>
      <c r="E903" s="5"/>
      <c r="F903" s="12"/>
      <c r="G903" s="14"/>
    </row>
    <row r="904">
      <c r="A904" s="8"/>
      <c r="B904" s="8"/>
      <c r="C904" s="8"/>
      <c r="D904" s="8"/>
      <c r="E904" s="5"/>
      <c r="F904" s="12"/>
      <c r="G904" s="14"/>
    </row>
    <row r="905">
      <c r="A905" s="8"/>
      <c r="B905" s="8"/>
      <c r="C905" s="8"/>
      <c r="D905" s="8"/>
      <c r="E905" s="5"/>
      <c r="F905" s="12"/>
      <c r="G905" s="14"/>
    </row>
    <row r="906">
      <c r="A906" s="8"/>
      <c r="B906" s="8"/>
      <c r="C906" s="8"/>
      <c r="D906" s="8"/>
      <c r="E906" s="5"/>
      <c r="F906" s="12"/>
      <c r="G906" s="14"/>
    </row>
    <row r="907">
      <c r="A907" s="8"/>
      <c r="B907" s="8"/>
      <c r="C907" s="8"/>
      <c r="D907" s="8"/>
      <c r="E907" s="5"/>
      <c r="F907" s="12"/>
      <c r="G907" s="14"/>
    </row>
    <row r="908">
      <c r="A908" s="8"/>
      <c r="B908" s="8"/>
      <c r="C908" s="8"/>
      <c r="D908" s="8"/>
      <c r="E908" s="5"/>
      <c r="F908" s="12"/>
      <c r="G908" s="14"/>
    </row>
    <row r="909">
      <c r="A909" s="8"/>
      <c r="B909" s="8"/>
      <c r="C909" s="8"/>
      <c r="D909" s="8"/>
      <c r="E909" s="5"/>
      <c r="F909" s="12"/>
      <c r="G909" s="14"/>
    </row>
    <row r="910">
      <c r="A910" s="8"/>
      <c r="B910" s="8"/>
      <c r="C910" s="8"/>
      <c r="D910" s="8"/>
      <c r="E910" s="5"/>
      <c r="F910" s="12"/>
      <c r="G910" s="14"/>
    </row>
    <row r="911">
      <c r="A911" s="8"/>
      <c r="B911" s="8"/>
      <c r="C911" s="8"/>
      <c r="D911" s="8"/>
      <c r="E911" s="5"/>
      <c r="F911" s="12"/>
      <c r="G911" s="14"/>
    </row>
    <row r="912">
      <c r="A912" s="8"/>
      <c r="B912" s="8"/>
      <c r="C912" s="8"/>
      <c r="D912" s="8"/>
      <c r="E912" s="5"/>
      <c r="F912" s="12"/>
      <c r="G912" s="14"/>
    </row>
    <row r="913">
      <c r="A913" s="8"/>
      <c r="B913" s="8"/>
      <c r="C913" s="8"/>
      <c r="D913" s="8"/>
      <c r="E913" s="5"/>
      <c r="F913" s="12"/>
      <c r="G913" s="14"/>
    </row>
    <row r="914">
      <c r="A914" s="8"/>
      <c r="B914" s="8"/>
      <c r="C914" s="8"/>
      <c r="D914" s="8"/>
      <c r="E914" s="5"/>
      <c r="F914" s="12"/>
      <c r="G914" s="14"/>
    </row>
    <row r="915">
      <c r="A915" s="8"/>
      <c r="B915" s="8"/>
      <c r="C915" s="8"/>
      <c r="D915" s="8"/>
      <c r="E915" s="5"/>
      <c r="F915" s="12"/>
      <c r="G915" s="14"/>
    </row>
    <row r="916">
      <c r="A916" s="8"/>
      <c r="B916" s="8"/>
      <c r="C916" s="8"/>
      <c r="D916" s="8"/>
      <c r="E916" s="5"/>
      <c r="F916" s="12"/>
      <c r="G916" s="14"/>
    </row>
    <row r="917">
      <c r="A917" s="8"/>
      <c r="B917" s="8"/>
      <c r="C917" s="8"/>
      <c r="D917" s="8"/>
      <c r="E917" s="5"/>
      <c r="F917" s="12"/>
      <c r="G917" s="14"/>
    </row>
    <row r="918">
      <c r="A918" s="8"/>
      <c r="B918" s="8"/>
      <c r="C918" s="8"/>
      <c r="D918" s="8"/>
      <c r="E918" s="5"/>
      <c r="F918" s="12"/>
      <c r="G918" s="14"/>
    </row>
    <row r="919">
      <c r="A919" s="8"/>
      <c r="B919" s="8"/>
      <c r="C919" s="8"/>
      <c r="D919" s="8"/>
      <c r="E919" s="5"/>
      <c r="F919" s="12"/>
      <c r="G919" s="14"/>
    </row>
    <row r="920">
      <c r="A920" s="8"/>
      <c r="B920" s="8"/>
      <c r="C920" s="8"/>
      <c r="D920" s="8"/>
      <c r="E920" s="5"/>
      <c r="F920" s="12"/>
      <c r="G920" s="14"/>
    </row>
    <row r="921">
      <c r="A921" s="8"/>
      <c r="B921" s="8"/>
      <c r="C921" s="8"/>
      <c r="D921" s="8"/>
      <c r="E921" s="5"/>
      <c r="F921" s="12"/>
      <c r="G921" s="14"/>
    </row>
    <row r="922">
      <c r="A922" s="8"/>
      <c r="B922" s="8"/>
      <c r="C922" s="8"/>
      <c r="D922" s="8"/>
      <c r="E922" s="5"/>
      <c r="F922" s="12"/>
      <c r="G922" s="14"/>
    </row>
    <row r="923">
      <c r="A923" s="8"/>
      <c r="B923" s="8"/>
      <c r="C923" s="8"/>
      <c r="D923" s="8"/>
      <c r="E923" s="5"/>
      <c r="F923" s="12"/>
      <c r="G923" s="14"/>
    </row>
    <row r="924">
      <c r="A924" s="8"/>
      <c r="B924" s="8"/>
      <c r="C924" s="8"/>
      <c r="D924" s="8"/>
      <c r="E924" s="5"/>
      <c r="F924" s="12"/>
      <c r="G924" s="14"/>
    </row>
    <row r="925">
      <c r="A925" s="8"/>
      <c r="B925" s="8"/>
      <c r="C925" s="8"/>
      <c r="D925" s="8"/>
      <c r="E925" s="5"/>
      <c r="F925" s="12"/>
      <c r="G925" s="14"/>
    </row>
    <row r="926">
      <c r="A926" s="8"/>
      <c r="B926" s="8"/>
      <c r="C926" s="8"/>
      <c r="D926" s="8"/>
      <c r="E926" s="5"/>
      <c r="F926" s="12"/>
      <c r="G926" s="14"/>
    </row>
    <row r="927">
      <c r="A927" s="8"/>
      <c r="B927" s="8"/>
      <c r="C927" s="8"/>
      <c r="D927" s="8"/>
      <c r="E927" s="5"/>
      <c r="F927" s="12"/>
      <c r="G927" s="14"/>
    </row>
    <row r="928">
      <c r="A928" s="8"/>
      <c r="B928" s="8"/>
      <c r="C928" s="8"/>
      <c r="D928" s="8"/>
      <c r="E928" s="5"/>
      <c r="F928" s="12"/>
      <c r="G928" s="14"/>
    </row>
    <row r="929">
      <c r="A929" s="8"/>
      <c r="B929" s="8"/>
      <c r="C929" s="8"/>
      <c r="D929" s="8"/>
      <c r="E929" s="5"/>
      <c r="F929" s="12"/>
      <c r="G929" s="14"/>
    </row>
    <row r="930">
      <c r="A930" s="8"/>
      <c r="B930" s="8"/>
      <c r="C930" s="8"/>
      <c r="D930" s="8"/>
      <c r="E930" s="5"/>
      <c r="F930" s="12"/>
      <c r="G930" s="14"/>
    </row>
    <row r="931">
      <c r="A931" s="8"/>
      <c r="B931" s="8"/>
      <c r="C931" s="8"/>
      <c r="D931" s="8"/>
      <c r="E931" s="5"/>
      <c r="F931" s="12"/>
      <c r="G931" s="14"/>
    </row>
    <row r="932">
      <c r="A932" s="8"/>
      <c r="B932" s="8"/>
      <c r="C932" s="8"/>
      <c r="D932" s="8"/>
      <c r="E932" s="5"/>
      <c r="F932" s="12"/>
      <c r="G932" s="14"/>
    </row>
    <row r="933">
      <c r="A933" s="8"/>
      <c r="B933" s="8"/>
      <c r="C933" s="8"/>
      <c r="D933" s="8"/>
      <c r="E933" s="5"/>
      <c r="F933" s="12"/>
      <c r="G933" s="14"/>
    </row>
    <row r="934">
      <c r="A934" s="8"/>
      <c r="B934" s="8"/>
      <c r="C934" s="8"/>
      <c r="D934" s="8"/>
      <c r="E934" s="5"/>
      <c r="F934" s="12"/>
      <c r="G934" s="14"/>
    </row>
    <row r="935">
      <c r="A935" s="8"/>
      <c r="B935" s="8"/>
      <c r="C935" s="8"/>
      <c r="D935" s="8"/>
      <c r="E935" s="5"/>
      <c r="F935" s="12"/>
      <c r="G935" s="14"/>
    </row>
    <row r="936">
      <c r="A936" s="8"/>
      <c r="B936" s="8"/>
      <c r="C936" s="8"/>
      <c r="D936" s="8"/>
      <c r="E936" s="5"/>
      <c r="F936" s="12"/>
      <c r="G936" s="14"/>
    </row>
    <row r="937">
      <c r="A937" s="8"/>
      <c r="B937" s="8"/>
      <c r="C937" s="8"/>
      <c r="D937" s="8"/>
      <c r="E937" s="5"/>
      <c r="F937" s="12"/>
      <c r="G937" s="14"/>
    </row>
    <row r="938">
      <c r="A938" s="8"/>
      <c r="B938" s="8"/>
      <c r="C938" s="8"/>
      <c r="D938" s="8"/>
      <c r="E938" s="5"/>
      <c r="F938" s="12"/>
      <c r="G938" s="14"/>
    </row>
    <row r="939">
      <c r="A939" s="8"/>
      <c r="B939" s="8"/>
      <c r="C939" s="8"/>
      <c r="D939" s="8"/>
      <c r="E939" s="5"/>
      <c r="F939" s="12"/>
      <c r="G939" s="14"/>
    </row>
    <row r="940">
      <c r="A940" s="8"/>
      <c r="B940" s="8"/>
      <c r="C940" s="8"/>
      <c r="D940" s="8"/>
      <c r="E940" s="5"/>
      <c r="F940" s="12"/>
      <c r="G940" s="14"/>
    </row>
    <row r="941">
      <c r="A941" s="8"/>
      <c r="B941" s="8"/>
      <c r="C941" s="8"/>
      <c r="D941" s="8"/>
      <c r="E941" s="5"/>
      <c r="F941" s="12"/>
      <c r="G941" s="14"/>
    </row>
    <row r="942">
      <c r="A942" s="8"/>
      <c r="B942" s="8"/>
      <c r="C942" s="8"/>
      <c r="D942" s="8"/>
      <c r="E942" s="5"/>
      <c r="F942" s="12"/>
      <c r="G942" s="14"/>
    </row>
    <row r="943">
      <c r="A943" s="8"/>
      <c r="B943" s="8"/>
      <c r="C943" s="8"/>
      <c r="D943" s="8"/>
      <c r="E943" s="5"/>
      <c r="F943" s="12"/>
      <c r="G943" s="14"/>
    </row>
    <row r="944">
      <c r="A944" s="8"/>
      <c r="B944" s="8"/>
      <c r="C944" s="8"/>
      <c r="D944" s="8"/>
      <c r="E944" s="5"/>
      <c r="F944" s="12"/>
      <c r="G944" s="14"/>
    </row>
    <row r="945">
      <c r="A945" s="8"/>
      <c r="B945" s="8"/>
      <c r="C945" s="8"/>
      <c r="D945" s="8"/>
      <c r="E945" s="5"/>
      <c r="F945" s="12"/>
      <c r="G945" s="14"/>
    </row>
    <row r="946">
      <c r="A946" s="8"/>
      <c r="B946" s="8"/>
      <c r="C946" s="8"/>
      <c r="D946" s="8"/>
      <c r="E946" s="5"/>
      <c r="F946" s="12"/>
      <c r="G946" s="14"/>
    </row>
    <row r="947">
      <c r="A947" s="8"/>
      <c r="B947" s="8"/>
      <c r="C947" s="8"/>
      <c r="D947" s="8"/>
      <c r="E947" s="5"/>
      <c r="F947" s="12"/>
      <c r="G947" s="14"/>
    </row>
    <row r="948">
      <c r="A948" s="8"/>
      <c r="B948" s="8"/>
      <c r="C948" s="8"/>
      <c r="D948" s="8"/>
      <c r="E948" s="5"/>
      <c r="F948" s="12"/>
      <c r="G948" s="14"/>
    </row>
    <row r="949">
      <c r="A949" s="8"/>
      <c r="B949" s="8"/>
      <c r="C949" s="8"/>
      <c r="D949" s="8"/>
      <c r="E949" s="5"/>
      <c r="F949" s="12"/>
      <c r="G949" s="14"/>
    </row>
    <row r="950">
      <c r="A950" s="8"/>
      <c r="B950" s="8"/>
      <c r="C950" s="8"/>
      <c r="D950" s="8"/>
      <c r="E950" s="5"/>
      <c r="F950" s="12"/>
      <c r="G950" s="14"/>
    </row>
    <row r="951">
      <c r="A951" s="8"/>
      <c r="B951" s="8"/>
      <c r="C951" s="8"/>
      <c r="D951" s="8"/>
      <c r="E951" s="5"/>
      <c r="F951" s="12"/>
      <c r="G951" s="14"/>
    </row>
    <row r="952">
      <c r="A952" s="8"/>
      <c r="B952" s="8"/>
      <c r="C952" s="8"/>
      <c r="D952" s="8"/>
      <c r="E952" s="5"/>
      <c r="F952" s="12"/>
      <c r="G952" s="14"/>
    </row>
    <row r="953">
      <c r="A953" s="8"/>
      <c r="B953" s="8"/>
      <c r="C953" s="8"/>
      <c r="D953" s="8"/>
      <c r="E953" s="5"/>
      <c r="F953" s="12"/>
      <c r="G953" s="14"/>
    </row>
    <row r="954">
      <c r="A954" s="8"/>
      <c r="B954" s="8"/>
      <c r="C954" s="8"/>
      <c r="D954" s="8"/>
      <c r="E954" s="5"/>
      <c r="F954" s="12"/>
      <c r="G954" s="14"/>
    </row>
    <row r="955">
      <c r="A955" s="8"/>
      <c r="B955" s="8"/>
      <c r="C955" s="8"/>
      <c r="D955" s="8"/>
      <c r="E955" s="5"/>
      <c r="F955" s="12"/>
      <c r="G955" s="14"/>
    </row>
    <row r="956">
      <c r="A956" s="8"/>
      <c r="B956" s="8"/>
      <c r="C956" s="8"/>
      <c r="D956" s="8"/>
      <c r="E956" s="5"/>
      <c r="F956" s="12"/>
      <c r="G956" s="14"/>
    </row>
    <row r="957">
      <c r="A957" s="8"/>
      <c r="B957" s="8"/>
      <c r="C957" s="8"/>
      <c r="D957" s="8"/>
      <c r="E957" s="5"/>
      <c r="F957" s="12"/>
      <c r="G957" s="14"/>
    </row>
    <row r="958">
      <c r="A958" s="8"/>
      <c r="B958" s="8"/>
      <c r="C958" s="8"/>
      <c r="D958" s="8"/>
      <c r="E958" s="5"/>
      <c r="F958" s="12"/>
      <c r="G958" s="14"/>
    </row>
    <row r="959">
      <c r="A959" s="8"/>
      <c r="B959" s="8"/>
      <c r="C959" s="8"/>
      <c r="D959" s="8"/>
      <c r="E959" s="5"/>
      <c r="F959" s="12"/>
      <c r="G959" s="14"/>
    </row>
    <row r="960">
      <c r="A960" s="8"/>
      <c r="B960" s="8"/>
      <c r="C960" s="8"/>
      <c r="D960" s="8"/>
      <c r="E960" s="5"/>
      <c r="F960" s="12"/>
      <c r="G960" s="14"/>
    </row>
    <row r="961">
      <c r="A961" s="8"/>
      <c r="B961" s="8"/>
      <c r="C961" s="8"/>
      <c r="D961" s="8"/>
      <c r="E961" s="5"/>
      <c r="F961" s="12"/>
      <c r="G961" s="14"/>
    </row>
    <row r="962">
      <c r="A962" s="8"/>
      <c r="B962" s="8"/>
      <c r="C962" s="8"/>
      <c r="D962" s="8"/>
      <c r="E962" s="5"/>
      <c r="F962" s="12"/>
      <c r="G962" s="14"/>
    </row>
    <row r="963">
      <c r="A963" s="8"/>
      <c r="B963" s="8"/>
      <c r="C963" s="8"/>
      <c r="D963" s="8"/>
      <c r="E963" s="5"/>
      <c r="F963" s="12"/>
      <c r="G963" s="14"/>
    </row>
    <row r="964">
      <c r="A964" s="8"/>
      <c r="B964" s="8"/>
      <c r="C964" s="8"/>
      <c r="D964" s="8"/>
      <c r="E964" s="5"/>
      <c r="F964" s="12"/>
      <c r="G964" s="14"/>
    </row>
    <row r="965">
      <c r="A965" s="8"/>
      <c r="B965" s="8"/>
      <c r="C965" s="8"/>
      <c r="D965" s="8"/>
      <c r="E965" s="5"/>
      <c r="F965" s="12"/>
      <c r="G965" s="14"/>
    </row>
    <row r="966">
      <c r="A966" s="8"/>
      <c r="B966" s="8"/>
      <c r="C966" s="8"/>
      <c r="D966" s="8"/>
      <c r="E966" s="5"/>
      <c r="F966" s="12"/>
      <c r="G966" s="14"/>
    </row>
    <row r="967">
      <c r="A967" s="8"/>
      <c r="B967" s="8"/>
      <c r="C967" s="8"/>
      <c r="D967" s="8"/>
      <c r="E967" s="5"/>
      <c r="F967" s="12"/>
      <c r="G967" s="14"/>
    </row>
    <row r="968">
      <c r="A968" s="8"/>
      <c r="B968" s="8"/>
      <c r="C968" s="8"/>
      <c r="D968" s="8"/>
      <c r="E968" s="5"/>
      <c r="F968" s="12"/>
      <c r="G968" s="14"/>
    </row>
    <row r="969">
      <c r="A969" s="8"/>
      <c r="B969" s="8"/>
      <c r="C969" s="8"/>
      <c r="D969" s="8"/>
      <c r="E969" s="5"/>
      <c r="F969" s="12"/>
      <c r="G969" s="14"/>
    </row>
    <row r="970">
      <c r="A970" s="8"/>
      <c r="B970" s="8"/>
      <c r="C970" s="8"/>
      <c r="D970" s="8"/>
      <c r="E970" s="5"/>
      <c r="F970" s="12"/>
      <c r="G970" s="14"/>
    </row>
    <row r="971">
      <c r="A971" s="8"/>
      <c r="B971" s="8"/>
      <c r="C971" s="8"/>
      <c r="D971" s="8"/>
      <c r="E971" s="5"/>
      <c r="F971" s="12"/>
      <c r="G971" s="14"/>
    </row>
    <row r="972">
      <c r="A972" s="8"/>
      <c r="B972" s="8"/>
      <c r="C972" s="8"/>
      <c r="D972" s="8"/>
      <c r="E972" s="5"/>
      <c r="F972" s="12"/>
      <c r="G972" s="14"/>
    </row>
    <row r="973">
      <c r="A973" s="8"/>
      <c r="B973" s="8"/>
      <c r="C973" s="8"/>
      <c r="D973" s="8"/>
      <c r="E973" s="5"/>
      <c r="F973" s="12"/>
      <c r="G973" s="14"/>
    </row>
    <row r="974">
      <c r="A974" s="8"/>
      <c r="B974" s="8"/>
      <c r="C974" s="8"/>
      <c r="D974" s="8"/>
      <c r="E974" s="5"/>
      <c r="F974" s="12"/>
      <c r="G974" s="14"/>
    </row>
    <row r="975">
      <c r="A975" s="8"/>
      <c r="B975" s="8"/>
      <c r="C975" s="8"/>
      <c r="D975" s="8"/>
      <c r="E975" s="5"/>
      <c r="F975" s="12"/>
      <c r="G975" s="14"/>
    </row>
    <row r="976">
      <c r="A976" s="8"/>
      <c r="B976" s="8"/>
      <c r="C976" s="8"/>
      <c r="D976" s="8"/>
      <c r="E976" s="5"/>
      <c r="F976" s="12"/>
      <c r="G976" s="14"/>
    </row>
    <row r="977">
      <c r="A977" s="8"/>
      <c r="B977" s="8"/>
      <c r="C977" s="8"/>
      <c r="D977" s="8"/>
      <c r="E977" s="5"/>
      <c r="F977" s="12"/>
      <c r="G977" s="14"/>
    </row>
    <row r="978">
      <c r="A978" s="8"/>
      <c r="B978" s="8"/>
      <c r="C978" s="8"/>
      <c r="D978" s="8"/>
      <c r="E978" s="5"/>
      <c r="F978" s="12"/>
      <c r="G978" s="14"/>
    </row>
    <row r="979">
      <c r="A979" s="8"/>
      <c r="B979" s="8"/>
      <c r="C979" s="8"/>
      <c r="D979" s="8"/>
      <c r="E979" s="5"/>
      <c r="F979" s="12"/>
      <c r="G979" s="14"/>
    </row>
    <row r="980">
      <c r="A980" s="8"/>
      <c r="B980" s="8"/>
      <c r="C980" s="8"/>
      <c r="D980" s="8"/>
      <c r="E980" s="5"/>
      <c r="F980" s="12"/>
      <c r="G980" s="14"/>
    </row>
    <row r="981">
      <c r="A981" s="8"/>
      <c r="B981" s="8"/>
      <c r="C981" s="8"/>
      <c r="D981" s="8"/>
      <c r="E981" s="5"/>
      <c r="F981" s="12"/>
      <c r="G981" s="14"/>
    </row>
    <row r="982">
      <c r="A982" s="8"/>
      <c r="B982" s="8"/>
      <c r="C982" s="8"/>
      <c r="D982" s="8"/>
      <c r="E982" s="5"/>
      <c r="F982" s="12"/>
      <c r="G982" s="14"/>
    </row>
    <row r="983">
      <c r="A983" s="8"/>
      <c r="B983" s="8"/>
      <c r="C983" s="8"/>
      <c r="D983" s="8"/>
      <c r="E983" s="5"/>
      <c r="F983" s="12"/>
      <c r="G983" s="14"/>
    </row>
    <row r="984">
      <c r="A984" s="8"/>
      <c r="B984" s="8"/>
      <c r="C984" s="8"/>
      <c r="D984" s="8"/>
      <c r="E984" s="5"/>
      <c r="F984" s="12"/>
      <c r="G984" s="14"/>
    </row>
    <row r="985">
      <c r="A985" s="8"/>
      <c r="B985" s="8"/>
      <c r="C985" s="8"/>
      <c r="D985" s="8"/>
      <c r="E985" s="5"/>
      <c r="F985" s="12"/>
      <c r="G985" s="14"/>
    </row>
    <row r="986">
      <c r="A986" s="8"/>
      <c r="B986" s="8"/>
      <c r="C986" s="8"/>
      <c r="D986" s="8"/>
      <c r="E986" s="5"/>
      <c r="F986" s="12"/>
      <c r="G986" s="14"/>
    </row>
    <row r="987">
      <c r="A987" s="8"/>
      <c r="B987" s="8"/>
      <c r="C987" s="8"/>
      <c r="D987" s="8"/>
      <c r="E987" s="5"/>
      <c r="F987" s="12"/>
      <c r="G987" s="14"/>
    </row>
    <row r="988">
      <c r="A988" s="8"/>
      <c r="B988" s="8"/>
      <c r="C988" s="8"/>
      <c r="D988" s="8"/>
      <c r="E988" s="5"/>
      <c r="F988" s="12"/>
      <c r="G988" s="14"/>
    </row>
    <row r="989">
      <c r="A989" s="8"/>
      <c r="B989" s="8"/>
      <c r="C989" s="8"/>
      <c r="D989" s="8"/>
      <c r="E989" s="5"/>
      <c r="F989" s="12"/>
      <c r="G989" s="14"/>
    </row>
    <row r="990">
      <c r="A990" s="8"/>
      <c r="B990" s="8"/>
      <c r="C990" s="8"/>
      <c r="D990" s="8"/>
      <c r="E990" s="5"/>
      <c r="F990" s="12"/>
      <c r="G990" s="14"/>
    </row>
    <row r="991">
      <c r="A991" s="8"/>
      <c r="B991" s="8"/>
      <c r="C991" s="8"/>
      <c r="D991" s="8"/>
      <c r="E991" s="5"/>
      <c r="F991" s="12"/>
      <c r="G991" s="14"/>
    </row>
    <row r="992">
      <c r="A992" s="8"/>
      <c r="B992" s="8"/>
      <c r="C992" s="8"/>
      <c r="D992" s="8"/>
      <c r="E992" s="5"/>
      <c r="F992" s="12"/>
      <c r="G992" s="14"/>
    </row>
    <row r="993">
      <c r="A993" s="8"/>
      <c r="B993" s="8"/>
      <c r="C993" s="8"/>
      <c r="D993" s="8"/>
      <c r="E993" s="5"/>
      <c r="F993" s="12"/>
      <c r="G993" s="14"/>
    </row>
    <row r="994">
      <c r="A994" s="8"/>
      <c r="B994" s="8"/>
      <c r="C994" s="8"/>
      <c r="D994" s="8"/>
      <c r="E994" s="5"/>
      <c r="F994" s="12"/>
      <c r="G994" s="14"/>
    </row>
    <row r="995">
      <c r="A995" s="8"/>
      <c r="B995" s="8"/>
      <c r="C995" s="8"/>
      <c r="D995" s="8"/>
      <c r="E995" s="5"/>
      <c r="F995" s="12"/>
      <c r="G995" s="14"/>
    </row>
    <row r="996">
      <c r="A996" s="8"/>
      <c r="B996" s="8"/>
      <c r="C996" s="8"/>
      <c r="D996" s="8"/>
      <c r="E996" s="5"/>
      <c r="F996" s="12"/>
      <c r="G996" s="14"/>
    </row>
    <row r="997">
      <c r="A997" s="8"/>
      <c r="B997" s="8"/>
      <c r="C997" s="8"/>
      <c r="D997" s="8"/>
      <c r="E997" s="5"/>
      <c r="F997" s="12"/>
      <c r="G997" s="14"/>
    </row>
    <row r="998">
      <c r="A998" s="8"/>
      <c r="B998" s="8"/>
      <c r="C998" s="8"/>
      <c r="D998" s="8"/>
      <c r="E998" s="5"/>
      <c r="F998" s="12"/>
      <c r="G998" s="14"/>
    </row>
    <row r="999">
      <c r="A999" s="8"/>
      <c r="B999" s="8"/>
      <c r="C999" s="8"/>
      <c r="D999" s="8"/>
      <c r="E999" s="5"/>
      <c r="F999" s="12"/>
      <c r="G999" s="14"/>
    </row>
    <row r="1000">
      <c r="A1000" s="8"/>
      <c r="B1000" s="8"/>
      <c r="C1000" s="8"/>
      <c r="D1000" s="8"/>
      <c r="E1000" s="5"/>
      <c r="F1000" s="12"/>
      <c r="G1000" s="14"/>
    </row>
    <row r="1001">
      <c r="A1001" s="8"/>
      <c r="B1001" s="8"/>
      <c r="C1001" s="8"/>
      <c r="D1001" s="8"/>
      <c r="E1001" s="5"/>
      <c r="F1001" s="12"/>
      <c r="G1001" s="14"/>
    </row>
    <row r="1002">
      <c r="A1002" s="8"/>
      <c r="B1002" s="8"/>
      <c r="C1002" s="8"/>
      <c r="D1002" s="8"/>
      <c r="E1002" s="5"/>
      <c r="F1002" s="12"/>
      <c r="G1002" s="14"/>
    </row>
    <row r="1003">
      <c r="A1003" s="8"/>
      <c r="B1003" s="8"/>
      <c r="C1003" s="8"/>
      <c r="D1003" s="8"/>
      <c r="E1003" s="5"/>
      <c r="F1003" s="12"/>
      <c r="G1003" s="14"/>
    </row>
    <row r="1004">
      <c r="A1004" s="8"/>
      <c r="B1004" s="8"/>
      <c r="C1004" s="8"/>
      <c r="D1004" s="8"/>
      <c r="E1004" s="5"/>
      <c r="F1004" s="12"/>
      <c r="G1004" s="14"/>
    </row>
    <row r="1005">
      <c r="A1005" s="8"/>
      <c r="B1005" s="8"/>
      <c r="C1005" s="8"/>
      <c r="D1005" s="8"/>
      <c r="E1005" s="5"/>
      <c r="F1005" s="12"/>
      <c r="G1005" s="14"/>
    </row>
    <row r="1006">
      <c r="A1006" s="8"/>
      <c r="B1006" s="8"/>
      <c r="C1006" s="8"/>
      <c r="D1006" s="8"/>
      <c r="E1006" s="5"/>
      <c r="F1006" s="12"/>
      <c r="G1006" s="14"/>
    </row>
    <row r="1007">
      <c r="A1007" s="8"/>
      <c r="B1007" s="8"/>
      <c r="C1007" s="8"/>
      <c r="D1007" s="8"/>
      <c r="E1007" s="5"/>
      <c r="F1007" s="12"/>
      <c r="G1007" s="14"/>
    </row>
    <row r="1008">
      <c r="A1008" s="8"/>
      <c r="B1008" s="8"/>
      <c r="C1008" s="8"/>
      <c r="D1008" s="8"/>
      <c r="E1008" s="5"/>
      <c r="F1008" s="12"/>
      <c r="G1008" s="14"/>
    </row>
    <row r="1009">
      <c r="A1009" s="8"/>
      <c r="B1009" s="8"/>
      <c r="C1009" s="8"/>
      <c r="D1009" s="8"/>
      <c r="E1009" s="5"/>
      <c r="F1009" s="12"/>
      <c r="G1009" s="14"/>
    </row>
    <row r="1010">
      <c r="A1010" s="8"/>
      <c r="B1010" s="8"/>
      <c r="C1010" s="8"/>
      <c r="D1010" s="8"/>
      <c r="E1010" s="5"/>
      <c r="F1010" s="12"/>
      <c r="G1010" s="14"/>
    </row>
    <row r="1011">
      <c r="A1011" s="8"/>
      <c r="B1011" s="8"/>
      <c r="C1011" s="8"/>
      <c r="D1011" s="8"/>
      <c r="E1011" s="5"/>
      <c r="F1011" s="12"/>
      <c r="G1011" s="14"/>
    </row>
    <row r="1012">
      <c r="A1012" s="8"/>
      <c r="B1012" s="8"/>
      <c r="C1012" s="8"/>
      <c r="D1012" s="8"/>
      <c r="E1012" s="5"/>
      <c r="F1012" s="12"/>
      <c r="G1012" s="14"/>
    </row>
    <row r="1013">
      <c r="A1013" s="8"/>
      <c r="B1013" s="8"/>
      <c r="C1013" s="8"/>
      <c r="D1013" s="8"/>
      <c r="E1013" s="5"/>
      <c r="F1013" s="12"/>
      <c r="G1013" s="14"/>
    </row>
    <row r="1014">
      <c r="A1014" s="8"/>
      <c r="B1014" s="8"/>
      <c r="C1014" s="8"/>
      <c r="D1014" s="8"/>
      <c r="E1014" s="5"/>
      <c r="F1014" s="12"/>
      <c r="G1014" s="14"/>
    </row>
    <row r="1015">
      <c r="A1015" s="8"/>
      <c r="B1015" s="8"/>
      <c r="C1015" s="8"/>
      <c r="D1015" s="8"/>
      <c r="E1015" s="5"/>
      <c r="F1015" s="12"/>
      <c r="G1015" s="14"/>
    </row>
    <row r="1016">
      <c r="A1016" s="8"/>
      <c r="B1016" s="8"/>
      <c r="C1016" s="8"/>
      <c r="D1016" s="8"/>
      <c r="E1016" s="5"/>
      <c r="F1016" s="12"/>
      <c r="G1016" s="14"/>
    </row>
    <row r="1017">
      <c r="A1017" s="8"/>
      <c r="B1017" s="8"/>
      <c r="C1017" s="8"/>
      <c r="D1017" s="8"/>
      <c r="E1017" s="5"/>
      <c r="F1017" s="12"/>
      <c r="G1017" s="14"/>
    </row>
    <row r="1018">
      <c r="A1018" s="8"/>
      <c r="B1018" s="8"/>
      <c r="C1018" s="8"/>
      <c r="D1018" s="8"/>
      <c r="E1018" s="5"/>
      <c r="F1018" s="12"/>
      <c r="G1018" s="14"/>
    </row>
    <row r="1019">
      <c r="A1019" s="8"/>
      <c r="B1019" s="8"/>
      <c r="C1019" s="8"/>
      <c r="D1019" s="8"/>
      <c r="E1019" s="5"/>
      <c r="F1019" s="12"/>
      <c r="G1019" s="14"/>
    </row>
    <row r="1020">
      <c r="A1020" s="8"/>
      <c r="B1020" s="8"/>
      <c r="C1020" s="8"/>
      <c r="D1020" s="8"/>
      <c r="E1020" s="5"/>
      <c r="F1020" s="12"/>
      <c r="G1020" s="14"/>
    </row>
    <row r="1021">
      <c r="A1021" s="8"/>
      <c r="B1021" s="8"/>
      <c r="C1021" s="8"/>
      <c r="D1021" s="8"/>
      <c r="E1021" s="5"/>
      <c r="F1021" s="12"/>
      <c r="G1021" s="14"/>
    </row>
    <row r="1022">
      <c r="A1022" s="8"/>
      <c r="B1022" s="8"/>
      <c r="C1022" s="8"/>
      <c r="D1022" s="8"/>
      <c r="E1022" s="5"/>
      <c r="F1022" s="12"/>
      <c r="G1022" s="14"/>
    </row>
    <row r="1023">
      <c r="A1023" s="8"/>
      <c r="B1023" s="8"/>
      <c r="C1023" s="8"/>
      <c r="D1023" s="8"/>
      <c r="E1023" s="5"/>
      <c r="F1023" s="12"/>
      <c r="G1023" s="14"/>
    </row>
    <row r="1024">
      <c r="A1024" s="8"/>
      <c r="B1024" s="8"/>
      <c r="C1024" s="8"/>
      <c r="D1024" s="8"/>
      <c r="E1024" s="5"/>
      <c r="F1024" s="12"/>
      <c r="G1024" s="14"/>
    </row>
    <row r="1025">
      <c r="A1025" s="8"/>
      <c r="B1025" s="8"/>
      <c r="C1025" s="8"/>
      <c r="D1025" s="8"/>
      <c r="E1025" s="5"/>
      <c r="F1025" s="12"/>
      <c r="G1025" s="14"/>
    </row>
    <row r="1026">
      <c r="A1026" s="8"/>
      <c r="B1026" s="8"/>
      <c r="C1026" s="8"/>
      <c r="D1026" s="8"/>
      <c r="E1026" s="5"/>
      <c r="F1026" s="12"/>
      <c r="G1026" s="14"/>
    </row>
    <row r="1027">
      <c r="A1027" s="8"/>
      <c r="B1027" s="8"/>
      <c r="C1027" s="8"/>
      <c r="D1027" s="8"/>
      <c r="E1027" s="5"/>
      <c r="F1027" s="12"/>
      <c r="G1027" s="14"/>
    </row>
    <row r="1028">
      <c r="A1028" s="8"/>
      <c r="B1028" s="8"/>
      <c r="C1028" s="8"/>
      <c r="D1028" s="8"/>
      <c r="E1028" s="5"/>
      <c r="F1028" s="12"/>
      <c r="G1028" s="14"/>
    </row>
    <row r="1029">
      <c r="A1029" s="8"/>
      <c r="B1029" s="8"/>
      <c r="C1029" s="8"/>
      <c r="D1029" s="8"/>
      <c r="E1029" s="5"/>
      <c r="F1029" s="12"/>
      <c r="G1029" s="14"/>
    </row>
    <row r="1030">
      <c r="A1030" s="8"/>
      <c r="B1030" s="8"/>
      <c r="C1030" s="8"/>
      <c r="D1030" s="8"/>
      <c r="E1030" s="5"/>
      <c r="F1030" s="12"/>
      <c r="G1030" s="14"/>
    </row>
    <row r="1031">
      <c r="A1031" s="8"/>
      <c r="B1031" s="8"/>
      <c r="C1031" s="8"/>
      <c r="D1031" s="8"/>
      <c r="E1031" s="5"/>
      <c r="F1031" s="12"/>
      <c r="G1031" s="14"/>
    </row>
    <row r="1032">
      <c r="A1032" s="8"/>
      <c r="B1032" s="8"/>
      <c r="C1032" s="8"/>
      <c r="D1032" s="8"/>
      <c r="E1032" s="5"/>
      <c r="F1032" s="12"/>
      <c r="G1032" s="14"/>
    </row>
    <row r="1033">
      <c r="A1033" s="8"/>
      <c r="B1033" s="8"/>
      <c r="C1033" s="8"/>
      <c r="D1033" s="8"/>
      <c r="E1033" s="5"/>
      <c r="F1033" s="12"/>
      <c r="G1033" s="14"/>
    </row>
  </sheetData>
  <mergeCells count="5">
    <mergeCell ref="G47:G49"/>
    <mergeCell ref="H47:H49"/>
    <mergeCell ref="K67:K69"/>
    <mergeCell ref="G84:G86"/>
    <mergeCell ref="H84:H86"/>
  </mergeCells>
  <hyperlinks>
    <hyperlink r:id="rId1" ref="K6"/>
    <hyperlink r:id="rId2" ref="M64"/>
    <hyperlink r:id="rId3" ref="A232"/>
    <hyperlink r:id="rId4" location="kpvalbx=_hebNYoePGvahiLMPhZ2F4Aw16" ref="A234"/>
  </hyperlinks>
  <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26.57"/>
  </cols>
  <sheetData>
    <row r="1">
      <c r="A1" s="44"/>
    </row>
    <row r="2">
      <c r="A2" s="44"/>
    </row>
    <row r="3">
      <c r="A3" s="309"/>
    </row>
    <row r="4">
      <c r="A4" s="44"/>
      <c r="B4" s="44"/>
      <c r="C4" s="44"/>
      <c r="E4" s="44"/>
      <c r="F4" s="310"/>
      <c r="G4" s="44"/>
      <c r="H4" s="44"/>
    </row>
    <row r="6">
      <c r="F6" s="310"/>
      <c r="G6" s="44"/>
      <c r="H6" s="44"/>
    </row>
    <row r="8">
      <c r="A8" s="44"/>
      <c r="F8" s="310"/>
      <c r="G8" s="44"/>
      <c r="H8" s="44"/>
      <c r="I8" s="44"/>
    </row>
    <row r="10">
      <c r="A10" s="44"/>
      <c r="B10" s="44"/>
      <c r="F10" s="310"/>
      <c r="G10" s="44"/>
      <c r="I10" s="44"/>
      <c r="K10" s="44"/>
    </row>
    <row r="12">
      <c r="B12" s="44"/>
      <c r="F12" s="44"/>
      <c r="G12" s="44"/>
      <c r="I12" s="44"/>
      <c r="J12" s="44"/>
      <c r="K12" s="44"/>
      <c r="L12" s="44"/>
    </row>
  </sheetData>
  <drawing r:id="rId1"/>
</worksheet>
</file>